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esumo da Exportação" sheetId="1" r:id="rId4"/>
    <sheet name="BPM High Dividend-1 - Envios de" sheetId="2" r:id="rId5"/>
    <sheet name="BPM High Dividend-1 - Compra de" sheetId="3" r:id="rId6"/>
    <sheet name="BPM High Dividend-1 - Venda de " sheetId="4" r:id="rId7"/>
    <sheet name="BPM High Dividend-1 - Dividendo" sheetId="5" r:id="rId8"/>
    <sheet name="BPM High Dividend-1 - Dividend1" sheetId="6" r:id="rId9"/>
    <sheet name="BPM High Dividend-1 - Dividend2" sheetId="7" r:id="rId10"/>
    <sheet name="BPM High Dividend-1 - Evolução " sheetId="8" r:id="rId11"/>
    <sheet name="BPM High Dividend-1 - Origem do" sheetId="9" r:id="rId12"/>
    <sheet name="BPM High Dividend-1 - Acompanha" sheetId="10" r:id="rId13"/>
    <sheet name="BPM High Dividend-1 - Desenhos" sheetId="11" r:id="rId14"/>
  </sheets>
</workbook>
</file>

<file path=xl/comments1.xml><?xml version="1.0" encoding="utf-8"?>
<comments xmlns="http://schemas.openxmlformats.org/spreadsheetml/2006/main">
  <authors>
    <author>22</author>
  </authors>
  <commentList>
    <comment ref="H2" authorId="0">
      <text>
        <r>
          <rPr>
            <sz val="11"/>
            <color indexed="8"/>
            <rFont val="Helvetica Neue"/>
          </rPr>
          <t>22:
Cálculo realizado com o dólar de compra no dia da venda do ativo.</t>
        </r>
      </text>
    </comment>
    <comment ref="K2" authorId="0">
      <text>
        <r>
          <rPr>
            <sz val="11"/>
            <color indexed="8"/>
            <rFont val="Helvetica Neue"/>
          </rPr>
          <t>22:
Cálculo realizado com o valor do dólar de venda no dia da compra do ativo.</t>
        </r>
      </text>
    </comment>
    <comment ref="N2" authorId="0">
      <text>
        <r>
          <rPr>
            <sz val="11"/>
            <color indexed="8"/>
            <rFont val="Helvetica Neue"/>
          </rPr>
          <t>22:
Lucro para cálculo do imposto de renda sobre recursos originariamente em dólar. Faz a diferença em dólar e depois converte para real. Imposto de 15% do valor se ultrapassar 35 mil no mês.</t>
        </r>
      </text>
    </comment>
  </commentList>
</comments>
</file>

<file path=xl/comments2.xml><?xml version="1.0" encoding="utf-8"?>
<comments xmlns="http://schemas.openxmlformats.org/spreadsheetml/2006/main">
  <authors>
    <author>22</author>
  </authors>
  <commentList>
    <comment ref="X4" authorId="0">
      <text>
        <r>
          <rPr>
            <sz val="11"/>
            <color indexed="8"/>
            <rFont val="Helvetica Neue"/>
          </rPr>
          <t>22:
Preço ajustado devido a Spinoff da Time Warner com a Discovery. A diferença é o custo de aquisição de 3 WBD</t>
        </r>
      </text>
    </comment>
  </commentList>
</comments>
</file>

<file path=xl/sharedStrings.xml><?xml version="1.0" encoding="utf-8"?>
<sst xmlns="http://schemas.openxmlformats.org/spreadsheetml/2006/main" uniqueCount="87">
  <si>
    <t>Este documento foi exportado do Numbers. Cada tabela foi convertida em uma planilha do Excel. Todos os outros objetos em cada folha do Numbers foram colocados em planilhas à parte. Esteja ciente de que os cálculos de fórmulas podem ser diferentes no Excel.</t>
  </si>
  <si>
    <t>Nome da Folha do Numbers</t>
  </si>
  <si>
    <t>Nome da Tabela do Numbers</t>
  </si>
  <si>
    <t>Nome da Planilha do Excel</t>
  </si>
  <si>
    <t>BPM High Dividend-1</t>
  </si>
  <si>
    <t>Envios de dinheiro para a Avenue</t>
  </si>
  <si>
    <t>BPM High Dividend-1 - Envios de</t>
  </si>
  <si>
    <t>Data</t>
  </si>
  <si>
    <t>Valor em USD</t>
  </si>
  <si>
    <t>Valor em R$</t>
  </si>
  <si>
    <t>Custo efetivo total</t>
  </si>
  <si>
    <t xml:space="preserve">Taxa de câmbio </t>
  </si>
  <si>
    <t xml:space="preserve">Média </t>
  </si>
  <si>
    <t>Compra de ativos na Avenue</t>
  </si>
  <si>
    <t>BPM High Dividend-1 - Compra de</t>
  </si>
  <si>
    <t>Descrição</t>
  </si>
  <si>
    <t>Quantidade</t>
  </si>
  <si>
    <t>Ticker</t>
  </si>
  <si>
    <t>Preço</t>
  </si>
  <si>
    <t>Total USD</t>
  </si>
  <si>
    <r>
      <rPr>
        <b val="1"/>
        <u val="single"/>
        <sz val="14"/>
        <color indexed="8"/>
        <rFont val="Helvetica Neue"/>
      </rPr>
      <t>Dólar de Venda</t>
    </r>
  </si>
  <si>
    <t>Total em R$</t>
  </si>
  <si>
    <t>Compra</t>
  </si>
  <si>
    <t>IRM</t>
  </si>
  <si>
    <t>HIW</t>
  </si>
  <si>
    <t>BEN</t>
  </si>
  <si>
    <t>CIM</t>
  </si>
  <si>
    <t>EPRT</t>
  </si>
  <si>
    <t>SPG</t>
  </si>
  <si>
    <t>Média</t>
  </si>
  <si>
    <t>Venda de ativos</t>
  </si>
  <si>
    <t xml:space="preserve">BPM High Dividend-1 - Venda de </t>
  </si>
  <si>
    <t>Total venda USD</t>
  </si>
  <si>
    <r>
      <rPr>
        <b val="1"/>
        <u val="single"/>
        <sz val="14"/>
        <color indexed="8"/>
        <rFont val="Helvetica Neue"/>
      </rPr>
      <t>Dólar de compra</t>
    </r>
  </si>
  <si>
    <t>Total venda em R$</t>
  </si>
  <si>
    <t>Total Compra USD</t>
  </si>
  <si>
    <t>Dólar de Venda</t>
  </si>
  <si>
    <t>Total compra R$</t>
  </si>
  <si>
    <t>Cálculo IR Lucro</t>
  </si>
  <si>
    <t>Lucro USD</t>
  </si>
  <si>
    <t>Lucro R$</t>
  </si>
  <si>
    <t>Venda</t>
  </si>
  <si>
    <t>NUM</t>
  </si>
  <si>
    <t>PK</t>
  </si>
  <si>
    <t>Dividendos recebidos no exterior</t>
  </si>
  <si>
    <t>BPM High Dividend-1 - Dividendo</t>
  </si>
  <si>
    <t xml:space="preserve">Total </t>
  </si>
  <si>
    <t>Imposto 30%</t>
  </si>
  <si>
    <t xml:space="preserve">Total líquido </t>
  </si>
  <si>
    <t xml:space="preserve">Por ação (bruto) </t>
  </si>
  <si>
    <r>
      <rPr>
        <b val="1"/>
        <u val="single"/>
        <sz val="14"/>
        <color indexed="8"/>
        <rFont val="Helvetica Neue"/>
      </rPr>
      <t>Valor do dólar</t>
    </r>
  </si>
  <si>
    <t>Total Líquido em R$</t>
  </si>
  <si>
    <t>Imposto pago em R$</t>
  </si>
  <si>
    <t>WSR</t>
  </si>
  <si>
    <t>FRT</t>
  </si>
  <si>
    <t>WPC</t>
  </si>
  <si>
    <t>EPR</t>
  </si>
  <si>
    <t>T</t>
  </si>
  <si>
    <t>VZ</t>
  </si>
  <si>
    <t>OHI</t>
  </si>
  <si>
    <t>ABBV</t>
  </si>
  <si>
    <t>XOM</t>
  </si>
  <si>
    <t>Total</t>
  </si>
  <si>
    <t>Dividendos liquido recebidos em reais ano a ano</t>
  </si>
  <si>
    <t>BPM High Dividend-1 - Dividend1</t>
  </si>
  <si>
    <t>Dividendos líquido recebidos em dólar ano a ano</t>
  </si>
  <si>
    <t>BPM High Dividend-1 - Dividend2</t>
  </si>
  <si>
    <t>Evolução anual</t>
  </si>
  <si>
    <t xml:space="preserve">BPM High Dividend-1 - Evolução </t>
  </si>
  <si>
    <t>Origem dos recursos</t>
  </si>
  <si>
    <t>BPM High Dividend-1 - Origem do</t>
  </si>
  <si>
    <t>Provenientes de R$</t>
  </si>
  <si>
    <t>Provenientes de Dólar</t>
  </si>
  <si>
    <t>Acumulado mês a mês</t>
  </si>
  <si>
    <t>Usado</t>
  </si>
  <si>
    <t>Saldo</t>
  </si>
  <si>
    <t>Acompanhamento mensal</t>
  </si>
  <si>
    <t>BPM High Dividend-1 - Acompanha</t>
  </si>
  <si>
    <t>Stocks</t>
  </si>
  <si>
    <t>Preço Médio</t>
  </si>
  <si>
    <t>Fechamento</t>
  </si>
  <si>
    <t>Qntd</t>
  </si>
  <si>
    <t>% mês ant</t>
  </si>
  <si>
    <t>% total</t>
  </si>
  <si>
    <t>WBD</t>
  </si>
  <si>
    <t>“Todos os Desenhos da Folha”</t>
  </si>
  <si>
    <t>BPM High Dividend-1 - Desenhos</t>
  </si>
</sst>
</file>

<file path=xl/styles.xml><?xml version="1.0" encoding="utf-8"?>
<styleSheet xmlns="http://schemas.openxmlformats.org/spreadsheetml/2006/main">
  <numFmts count="19">
    <numFmt numFmtId="0" formatCode="General"/>
    <numFmt numFmtId="59" formatCode="dd/mm/yyyy"/>
    <numFmt numFmtId="60" formatCode="[$$-409] 0.00"/>
    <numFmt numFmtId="61" formatCode="[$R$-416] 0.00"/>
    <numFmt numFmtId="62" formatCode="[$R$-416] 0.0000"/>
    <numFmt numFmtId="63" formatCode="[$$-409] #,##0.00"/>
    <numFmt numFmtId="64" formatCode="[$R$-416] #,##0.00"/>
    <numFmt numFmtId="65" formatCode="[$R$-416] #,##0.0000"/>
    <numFmt numFmtId="66" formatCode="mmmm"/>
    <numFmt numFmtId="67" formatCode="d/m/yyyy"/>
    <numFmt numFmtId="68" formatCode="_-[$R$-416]* #,##0.00_-;_-[$R$-416]* \(#,##0.00\)_-;_-[$R$-416]* &quot;-&quot;??;_-@_-"/>
    <numFmt numFmtId="69" formatCode="#,##0.00%"/>
    <numFmt numFmtId="70" formatCode="_-[$$-409]* #,##0.00_-;_-[$$-409]* \(#,##0.00\)_-;_-[$$-409]* &quot;-&quot;??;_-@_-"/>
    <numFmt numFmtId="71" formatCode="[$R$-416]0.0000"/>
    <numFmt numFmtId="72" formatCode="#,##0%"/>
    <numFmt numFmtId="73" formatCode="[$R$-416]#,##0.00"/>
    <numFmt numFmtId="74" formatCode="[$R$-416]0.00"/>
    <numFmt numFmtId="75" formatCode="[$$-409]#,##0.00"/>
    <numFmt numFmtId="76" formatCode="[$$-409]0.00"/>
  </numFmts>
  <fonts count="28">
    <font>
      <sz val="10"/>
      <color indexed="8"/>
      <name val="Helvetica Neue"/>
    </font>
    <font>
      <sz val="12"/>
      <color indexed="8"/>
      <name val="Helvetica Neue"/>
    </font>
    <font>
      <sz val="12"/>
      <color indexed="10"/>
      <name val="Helvetica Neue"/>
    </font>
    <font>
      <sz val="14"/>
      <color indexed="10"/>
      <name val="Helvetica Neue"/>
    </font>
    <font>
      <u val="single"/>
      <sz val="12"/>
      <color indexed="12"/>
      <name val="Helvetica Neue"/>
    </font>
    <font>
      <sz val="18"/>
      <color indexed="8"/>
      <name val="Helvetica Neue"/>
    </font>
    <font>
      <b val="1"/>
      <sz val="14"/>
      <color indexed="8"/>
      <name val="Helvetica Neue"/>
    </font>
    <font>
      <sz val="14"/>
      <color indexed="8"/>
      <name val="Helvetica Neue Medium"/>
    </font>
    <font>
      <sz val="14"/>
      <color indexed="8"/>
      <name val="Helvetica Neue"/>
    </font>
    <font>
      <b val="1"/>
      <u val="single"/>
      <sz val="14"/>
      <color indexed="8"/>
      <name val="Helvetica Neue"/>
    </font>
    <font>
      <sz val="11"/>
      <color indexed="8"/>
      <name val="Helvetica Neue"/>
    </font>
    <font>
      <sz val="14"/>
      <color indexed="17"/>
      <name val="Helvetica Neue Medium"/>
    </font>
    <font>
      <sz val="14"/>
      <color indexed="17"/>
      <name val="Helvetica Neue"/>
    </font>
    <font>
      <sz val="16"/>
      <color indexed="8"/>
      <name val="Helvetica Neue"/>
    </font>
    <font>
      <b val="1"/>
      <sz val="10"/>
      <color indexed="8"/>
      <name val="Helvetica Neue"/>
    </font>
    <font>
      <shadow val="1"/>
      <sz val="12"/>
      <color indexed="8"/>
      <name val="Baskerville SemiBold"/>
    </font>
    <font>
      <sz val="16"/>
      <color indexed="8"/>
      <name val="Baskerville"/>
    </font>
    <font>
      <sz val="11"/>
      <color indexed="8"/>
      <name val="Baskerville"/>
    </font>
    <font>
      <sz val="15"/>
      <color indexed="8"/>
      <name val="Baskerville"/>
    </font>
    <font>
      <u val="single"/>
      <sz val="17"/>
      <color indexed="17"/>
      <name val="Baskerville"/>
    </font>
    <font>
      <sz val="17"/>
      <color indexed="17"/>
      <name val="Baskerville"/>
    </font>
    <font>
      <shadow val="1"/>
      <sz val="18"/>
      <color indexed="8"/>
      <name val="Baskerville SemiBold"/>
    </font>
    <font>
      <sz val="15"/>
      <color indexed="33"/>
      <name val="Baskerville SemiBold"/>
    </font>
    <font>
      <sz val="15"/>
      <color indexed="8"/>
      <name val="Baskerville SemiBold"/>
    </font>
    <font>
      <sz val="20"/>
      <color indexed="8"/>
      <name val="Baskerville"/>
    </font>
    <font>
      <sz val="10"/>
      <color indexed="33"/>
      <name val="Baskerville"/>
    </font>
    <font>
      <sz val="10"/>
      <color indexed="8"/>
      <name val="Baskerville"/>
    </font>
    <font>
      <sz val="19"/>
      <color indexed="8"/>
      <name val="Baskerville"/>
    </font>
  </fonts>
  <fills count="7">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0"/>
        <bgColor auto="1"/>
      </patternFill>
    </fill>
    <fill>
      <patternFill patternType="solid">
        <fgColor indexed="13"/>
        <bgColor auto="1"/>
      </patternFill>
    </fill>
    <fill>
      <patternFill patternType="solid">
        <fgColor indexed="16"/>
        <bgColor auto="1"/>
      </patternFill>
    </fill>
  </fills>
  <borders count="21">
    <border>
      <left/>
      <right/>
      <top/>
      <bottom/>
      <diagonal/>
    </border>
    <border>
      <left style="thin">
        <color indexed="14"/>
      </left>
      <right style="thin">
        <color indexed="15"/>
      </right>
      <top style="thin">
        <color indexed="14"/>
      </top>
      <bottom style="thin">
        <color indexed="8"/>
      </bottom>
      <diagonal/>
    </border>
    <border>
      <left style="thin">
        <color indexed="15"/>
      </left>
      <right style="thin">
        <color indexed="15"/>
      </right>
      <top style="thin">
        <color indexed="14"/>
      </top>
      <bottom style="thin">
        <color indexed="8"/>
      </bottom>
      <diagonal/>
    </border>
    <border>
      <left style="thin">
        <color indexed="15"/>
      </left>
      <right style="thin">
        <color indexed="14"/>
      </right>
      <top style="thin">
        <color indexed="14"/>
      </top>
      <bottom style="thin">
        <color indexed="8"/>
      </bottom>
      <diagonal/>
    </border>
    <border>
      <left style="thin">
        <color indexed="14"/>
      </left>
      <right style="thin">
        <color indexed="8"/>
      </right>
      <top style="thin">
        <color indexed="8"/>
      </top>
      <bottom style="thin">
        <color indexed="15"/>
      </bottom>
      <diagonal/>
    </border>
    <border>
      <left style="thin">
        <color indexed="8"/>
      </left>
      <right style="thin">
        <color indexed="15"/>
      </right>
      <top style="thin">
        <color indexed="8"/>
      </top>
      <bottom style="thin">
        <color indexed="15"/>
      </bottom>
      <diagonal/>
    </border>
    <border>
      <left style="thin">
        <color indexed="15"/>
      </left>
      <right style="thin">
        <color indexed="15"/>
      </right>
      <top style="thin">
        <color indexed="8"/>
      </top>
      <bottom style="thin">
        <color indexed="15"/>
      </bottom>
      <diagonal/>
    </border>
    <border>
      <left style="thin">
        <color indexed="15"/>
      </left>
      <right style="thin">
        <color indexed="14"/>
      </right>
      <top style="thin">
        <color indexed="8"/>
      </top>
      <bottom style="thin">
        <color indexed="15"/>
      </bottom>
      <diagonal/>
    </border>
    <border>
      <left style="thin">
        <color indexed="14"/>
      </left>
      <right style="thin">
        <color indexed="8"/>
      </right>
      <top style="thin">
        <color indexed="15"/>
      </top>
      <bottom style="thin">
        <color indexed="15"/>
      </bottom>
      <diagonal/>
    </border>
    <border>
      <left style="thin">
        <color indexed="8"/>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4"/>
      </right>
      <top style="thin">
        <color indexed="15"/>
      </top>
      <bottom style="thin">
        <color indexed="15"/>
      </bottom>
      <diagonal/>
    </border>
    <border>
      <left style="thin">
        <color indexed="14"/>
      </left>
      <right style="thin">
        <color indexed="8"/>
      </right>
      <top style="thin">
        <color indexed="15"/>
      </top>
      <bottom style="thin">
        <color indexed="14"/>
      </bottom>
      <diagonal/>
    </border>
    <border>
      <left style="thin">
        <color indexed="8"/>
      </left>
      <right style="thin">
        <color indexed="15"/>
      </right>
      <top style="thin">
        <color indexed="15"/>
      </top>
      <bottom style="thin">
        <color indexed="14"/>
      </bottom>
      <diagonal/>
    </border>
    <border>
      <left style="thin">
        <color indexed="15"/>
      </left>
      <right style="thin">
        <color indexed="15"/>
      </right>
      <top style="thin">
        <color indexed="15"/>
      </top>
      <bottom style="thin">
        <color indexed="14"/>
      </bottom>
      <diagonal/>
    </border>
    <border>
      <left style="thin">
        <color indexed="15"/>
      </left>
      <right style="thin">
        <color indexed="14"/>
      </right>
      <top style="thin">
        <color indexed="15"/>
      </top>
      <bottom style="thin">
        <color indexed="14"/>
      </bottom>
      <diagonal/>
    </border>
    <border>
      <left style="thin">
        <color indexed="14"/>
      </left>
      <right style="thin">
        <color indexed="15"/>
      </right>
      <top style="thin">
        <color indexed="14"/>
      </top>
      <bottom style="thin">
        <color indexed="15"/>
      </bottom>
      <diagonal/>
    </border>
    <border>
      <left style="thin">
        <color indexed="15"/>
      </left>
      <right style="thin">
        <color indexed="15"/>
      </right>
      <top style="thin">
        <color indexed="14"/>
      </top>
      <bottom style="thin">
        <color indexed="15"/>
      </bottom>
      <diagonal/>
    </border>
    <border>
      <left style="thin">
        <color indexed="15"/>
      </left>
      <right style="thin">
        <color indexed="14"/>
      </right>
      <top style="thin">
        <color indexed="14"/>
      </top>
      <bottom style="thin">
        <color indexed="15"/>
      </bottom>
      <diagonal/>
    </border>
    <border>
      <left style="thin">
        <color indexed="14"/>
      </left>
      <right style="thin">
        <color indexed="15"/>
      </right>
      <top style="thin">
        <color indexed="15"/>
      </top>
      <bottom style="thin">
        <color indexed="15"/>
      </bottom>
      <diagonal/>
    </border>
    <border>
      <left style="thin">
        <color indexed="14"/>
      </left>
      <right style="thin">
        <color indexed="15"/>
      </right>
      <top style="thin">
        <color indexed="15"/>
      </top>
      <bottom style="thin">
        <color indexed="14"/>
      </bottom>
      <diagonal/>
    </border>
  </borders>
  <cellStyleXfs count="1">
    <xf numFmtId="0" fontId="0" applyNumberFormat="0" applyFont="1" applyFill="0" applyBorder="0" applyAlignment="1" applyProtection="0">
      <alignment vertical="top" wrapText="1"/>
    </xf>
  </cellStyleXfs>
  <cellXfs count="145">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3" applyNumberFormat="0" applyFont="1" applyFill="0" applyBorder="0" applyAlignment="1" applyProtection="0">
      <alignment horizontal="left" vertical="top" wrapText="1"/>
    </xf>
    <xf numFmtId="0" fontId="2" fillId="2" applyNumberFormat="0" applyFont="1" applyFill="1" applyBorder="0" applyAlignment="1" applyProtection="0">
      <alignment horizontal="left" vertical="top" wrapText="1"/>
    </xf>
    <xf numFmtId="0" fontId="2" fillId="3" applyNumberFormat="0" applyFont="1" applyFill="1" applyBorder="0" applyAlignment="1" applyProtection="0">
      <alignment horizontal="left" vertical="top" wrapText="1"/>
    </xf>
    <xf numFmtId="0" fontId="4" fillId="3" applyNumberFormat="0" applyFont="1" applyFill="1" applyBorder="0" applyAlignment="1" applyProtection="0">
      <alignment horizontal="left" vertical="top" wrapText="1"/>
    </xf>
    <xf numFmtId="0" fontId="0" fillId="4" applyNumberFormat="1" applyFont="1" applyFill="1" applyBorder="0" applyAlignment="1" applyProtection="0">
      <alignment vertical="top" wrapText="1"/>
    </xf>
    <xf numFmtId="0" fontId="5" fillId="4" applyNumberFormat="0" applyFont="1" applyFill="1" applyBorder="0" applyAlignment="1" applyProtection="0">
      <alignment horizontal="center" vertical="center"/>
    </xf>
    <xf numFmtId="49" fontId="6" fillId="5" borderId="1" applyNumberFormat="1" applyFont="1" applyFill="1" applyBorder="1" applyAlignment="1" applyProtection="0">
      <alignment horizontal="center" vertical="top" wrapText="1"/>
    </xf>
    <xf numFmtId="49" fontId="6" fillId="5" borderId="2" applyNumberFormat="1" applyFont="1" applyFill="1" applyBorder="1" applyAlignment="1" applyProtection="0">
      <alignment horizontal="center" vertical="top" wrapText="1"/>
    </xf>
    <xf numFmtId="49" fontId="6" fillId="5" borderId="3" applyNumberFormat="1" applyFont="1" applyFill="1" applyBorder="1" applyAlignment="1" applyProtection="0">
      <alignment horizontal="center" vertical="top" wrapText="1"/>
    </xf>
    <xf numFmtId="59" fontId="7" fillId="6" borderId="4" applyNumberFormat="1" applyFont="1" applyFill="1" applyBorder="1" applyAlignment="1" applyProtection="0">
      <alignment vertical="top" wrapText="1"/>
    </xf>
    <xf numFmtId="60" fontId="8" fillId="4" borderId="5" applyNumberFormat="1" applyFont="1" applyFill="1" applyBorder="1" applyAlignment="1" applyProtection="0">
      <alignment vertical="top" wrapText="1"/>
    </xf>
    <xf numFmtId="61" fontId="8" fillId="4" borderId="6" applyNumberFormat="1" applyFont="1" applyFill="1" applyBorder="1" applyAlignment="1" applyProtection="0">
      <alignment vertical="top" wrapText="1"/>
    </xf>
    <xf numFmtId="62" fontId="8" fillId="4" borderId="6" applyNumberFormat="1" applyFont="1" applyFill="1" applyBorder="1" applyAlignment="1" applyProtection="0">
      <alignment vertical="top" wrapText="1"/>
    </xf>
    <xf numFmtId="62" fontId="8" fillId="4" borderId="7" applyNumberFormat="1" applyFont="1" applyFill="1" applyBorder="1" applyAlignment="1" applyProtection="0">
      <alignment vertical="top" wrapText="1"/>
    </xf>
    <xf numFmtId="59" fontId="7" fillId="6" borderId="8" applyNumberFormat="1" applyFont="1" applyFill="1" applyBorder="1" applyAlignment="1" applyProtection="0">
      <alignment vertical="top" wrapText="1"/>
    </xf>
    <xf numFmtId="60" fontId="8" fillId="4" borderId="9" applyNumberFormat="1" applyFont="1" applyFill="1" applyBorder="1" applyAlignment="1" applyProtection="0">
      <alignment vertical="top" wrapText="1"/>
    </xf>
    <xf numFmtId="61" fontId="8" fillId="4" borderId="10" applyNumberFormat="1" applyFont="1" applyFill="1" applyBorder="1" applyAlignment="1" applyProtection="0">
      <alignment vertical="top" wrapText="1"/>
    </xf>
    <xf numFmtId="62" fontId="8" fillId="4" borderId="10" applyNumberFormat="1" applyFont="1" applyFill="1" applyBorder="1" applyAlignment="1" applyProtection="0">
      <alignment vertical="top" wrapText="1"/>
    </xf>
    <xf numFmtId="62" fontId="8" fillId="4" borderId="11" applyNumberFormat="1" applyFont="1" applyFill="1" applyBorder="1" applyAlignment="1" applyProtection="0">
      <alignment vertical="top" wrapText="1"/>
    </xf>
    <xf numFmtId="0" fontId="7" fillId="6" borderId="8" applyNumberFormat="0" applyFont="1" applyFill="1" applyBorder="1" applyAlignment="1" applyProtection="0">
      <alignment vertical="top" wrapText="1"/>
    </xf>
    <xf numFmtId="49" fontId="7" fillId="6" borderId="12" applyNumberFormat="1" applyFont="1" applyFill="1" applyBorder="1" applyAlignment="1" applyProtection="0">
      <alignment vertical="top" wrapText="1"/>
    </xf>
    <xf numFmtId="60" fontId="8" fillId="4" borderId="13" applyNumberFormat="1" applyFont="1" applyFill="1" applyBorder="1" applyAlignment="1" applyProtection="0">
      <alignment vertical="top" wrapText="1"/>
    </xf>
    <xf numFmtId="61" fontId="8" fillId="4" borderId="14" applyNumberFormat="1" applyFont="1" applyFill="1" applyBorder="1" applyAlignment="1" applyProtection="0">
      <alignment vertical="top" wrapText="1"/>
    </xf>
    <xf numFmtId="62" fontId="8" fillId="4" borderId="14" applyNumberFormat="1" applyFont="1" applyFill="1" applyBorder="1" applyAlignment="1" applyProtection="0">
      <alignment vertical="top" wrapText="1"/>
    </xf>
    <xf numFmtId="62" fontId="8" fillId="4" borderId="15" applyNumberFormat="1" applyFont="1" applyFill="1" applyBorder="1" applyAlignment="1" applyProtection="0">
      <alignment vertical="top" wrapText="1"/>
    </xf>
    <xf numFmtId="0" fontId="0" fillId="4" applyNumberFormat="1" applyFont="1" applyFill="1" applyBorder="0" applyAlignment="1" applyProtection="0">
      <alignment vertical="top" wrapText="1"/>
    </xf>
    <xf numFmtId="49" fontId="6" fillId="5" borderId="1" applyNumberFormat="1" applyFont="1" applyFill="1" applyBorder="1" applyAlignment="1" applyProtection="0">
      <alignment horizontal="center" vertical="center" wrapText="1"/>
    </xf>
    <xf numFmtId="49" fontId="6" fillId="5" borderId="2" applyNumberFormat="1" applyFont="1" applyFill="1" applyBorder="1" applyAlignment="1" applyProtection="0">
      <alignment horizontal="center" vertical="center" wrapText="1"/>
    </xf>
    <xf numFmtId="49" fontId="6" fillId="5" borderId="3" applyNumberFormat="1" applyFont="1" applyFill="1" applyBorder="1" applyAlignment="1" applyProtection="0">
      <alignment horizontal="center" vertical="center" wrapText="1"/>
    </xf>
    <xf numFmtId="59" fontId="7" fillId="6" borderId="4" applyNumberFormat="1" applyFont="1" applyFill="1" applyBorder="1" applyAlignment="1" applyProtection="0">
      <alignment horizontal="center" vertical="center" wrapText="1"/>
    </xf>
    <xf numFmtId="49" fontId="8" fillId="4" borderId="5" applyNumberFormat="1" applyFont="1" applyFill="1" applyBorder="1" applyAlignment="1" applyProtection="0">
      <alignment horizontal="center" vertical="center" wrapText="1"/>
    </xf>
    <xf numFmtId="0" fontId="8" fillId="4" borderId="6" applyNumberFormat="1" applyFont="1" applyFill="1" applyBorder="1" applyAlignment="1" applyProtection="0">
      <alignment horizontal="center" vertical="center" wrapText="1"/>
    </xf>
    <xf numFmtId="49" fontId="8" fillId="4" borderId="6" applyNumberFormat="1" applyFont="1" applyFill="1" applyBorder="1" applyAlignment="1" applyProtection="0">
      <alignment horizontal="center" vertical="center" wrapText="1"/>
    </xf>
    <xf numFmtId="63" fontId="8" fillId="4" borderId="6" applyNumberFormat="1" applyFont="1" applyFill="1" applyBorder="1" applyAlignment="1" applyProtection="0">
      <alignment horizontal="center" vertical="center" wrapText="1"/>
    </xf>
    <xf numFmtId="62" fontId="8" fillId="4" borderId="6" applyNumberFormat="1" applyFont="1" applyFill="1" applyBorder="1" applyAlignment="1" applyProtection="0">
      <alignment horizontal="center" vertical="center" wrapText="1"/>
    </xf>
    <xf numFmtId="64" fontId="8" fillId="4" borderId="7" applyNumberFormat="1" applyFont="1" applyFill="1" applyBorder="1" applyAlignment="1" applyProtection="0">
      <alignment horizontal="center" vertical="center" wrapText="1"/>
    </xf>
    <xf numFmtId="59" fontId="7" fillId="6" borderId="8" applyNumberFormat="1" applyFont="1" applyFill="1" applyBorder="1" applyAlignment="1" applyProtection="0">
      <alignment horizontal="center" vertical="center" wrapText="1"/>
    </xf>
    <xf numFmtId="49" fontId="8" fillId="4" borderId="9" applyNumberFormat="1" applyFont="1" applyFill="1" applyBorder="1" applyAlignment="1" applyProtection="0">
      <alignment horizontal="center" vertical="center" wrapText="1"/>
    </xf>
    <xf numFmtId="0" fontId="8" fillId="4" borderId="10" applyNumberFormat="1" applyFont="1" applyFill="1" applyBorder="1" applyAlignment="1" applyProtection="0">
      <alignment horizontal="center" vertical="center" wrapText="1"/>
    </xf>
    <xf numFmtId="49" fontId="8" fillId="4" borderId="10" applyNumberFormat="1" applyFont="1" applyFill="1" applyBorder="1" applyAlignment="1" applyProtection="0">
      <alignment horizontal="center" vertical="center" wrapText="1"/>
    </xf>
    <xf numFmtId="63" fontId="8" fillId="4" borderId="10" applyNumberFormat="1" applyFont="1" applyFill="1" applyBorder="1" applyAlignment="1" applyProtection="0">
      <alignment horizontal="center" vertical="center" wrapText="1"/>
    </xf>
    <xf numFmtId="62" fontId="8" fillId="4" borderId="10" applyNumberFormat="1" applyFont="1" applyFill="1" applyBorder="1" applyAlignment="1" applyProtection="0">
      <alignment horizontal="center" vertical="center" wrapText="1"/>
    </xf>
    <xf numFmtId="64" fontId="8" fillId="4" borderId="11" applyNumberFormat="1" applyFont="1" applyFill="1" applyBorder="1" applyAlignment="1" applyProtection="0">
      <alignment horizontal="center" vertical="center" wrapText="1"/>
    </xf>
    <xf numFmtId="0" fontId="7" fillId="6" borderId="8" applyNumberFormat="0" applyFont="1" applyFill="1" applyBorder="1" applyAlignment="1" applyProtection="0">
      <alignment horizontal="center" vertical="center" wrapText="1"/>
    </xf>
    <xf numFmtId="0" fontId="8" fillId="4" borderId="9" applyNumberFormat="0" applyFont="1" applyFill="1" applyBorder="1" applyAlignment="1" applyProtection="0">
      <alignment horizontal="center" vertical="center" wrapText="1"/>
    </xf>
    <xf numFmtId="0" fontId="8" fillId="4" borderId="10" applyNumberFormat="0" applyFont="1" applyFill="1" applyBorder="1" applyAlignment="1" applyProtection="0">
      <alignment horizontal="center" vertical="center" wrapText="1"/>
    </xf>
    <xf numFmtId="0" fontId="8" fillId="4" borderId="11" applyNumberFormat="0" applyFont="1" applyFill="1" applyBorder="1" applyAlignment="1" applyProtection="0">
      <alignment horizontal="center" vertical="center" wrapText="1"/>
    </xf>
    <xf numFmtId="49" fontId="7" fillId="6" borderId="12" applyNumberFormat="1" applyFont="1" applyFill="1" applyBorder="1" applyAlignment="1" applyProtection="0">
      <alignment horizontal="center" vertical="center" wrapText="1"/>
    </xf>
    <xf numFmtId="0" fontId="8" fillId="4" borderId="13" applyNumberFormat="0" applyFont="1" applyFill="1" applyBorder="1" applyAlignment="1" applyProtection="0">
      <alignment horizontal="center" vertical="center" wrapText="1"/>
    </xf>
    <xf numFmtId="0" fontId="8" fillId="4" borderId="14" applyNumberFormat="0" applyFont="1" applyFill="1" applyBorder="1" applyAlignment="1" applyProtection="0">
      <alignment horizontal="center" vertical="center" wrapText="1"/>
    </xf>
    <xf numFmtId="63" fontId="8" fillId="4" borderId="14" applyNumberFormat="1" applyFont="1" applyFill="1" applyBorder="1" applyAlignment="1" applyProtection="0">
      <alignment horizontal="center" vertical="center" wrapText="1"/>
    </xf>
    <xf numFmtId="62" fontId="8" fillId="4" borderId="14" applyNumberFormat="1" applyFont="1" applyFill="1" applyBorder="1" applyAlignment="1" applyProtection="0">
      <alignment horizontal="center" vertical="center" wrapText="1"/>
    </xf>
    <xf numFmtId="61" fontId="8" fillId="4" borderId="15" applyNumberFormat="1" applyFont="1" applyFill="1" applyBorder="1" applyAlignment="1" applyProtection="0">
      <alignment horizontal="center" vertical="center" wrapText="1"/>
    </xf>
    <xf numFmtId="0" fontId="0" fillId="4" applyNumberFormat="1" applyFont="1" applyFill="1" applyBorder="0" applyAlignment="1" applyProtection="0">
      <alignment vertical="top" wrapText="1"/>
    </xf>
    <xf numFmtId="64" fontId="8" fillId="4" borderId="6" applyNumberFormat="1" applyFont="1" applyFill="1" applyBorder="1" applyAlignment="1" applyProtection="0">
      <alignment horizontal="center" vertical="center" wrapText="1"/>
    </xf>
    <xf numFmtId="65" fontId="8" fillId="4" borderId="6" applyNumberFormat="1" applyFont="1" applyFill="1" applyBorder="1" applyAlignment="1" applyProtection="0">
      <alignment horizontal="center" vertical="center" wrapText="1"/>
    </xf>
    <xf numFmtId="64" fontId="8" fillId="4" borderId="10" applyNumberFormat="1" applyFont="1" applyFill="1" applyBorder="1" applyAlignment="1" applyProtection="0">
      <alignment horizontal="center" vertical="center" wrapText="1"/>
    </xf>
    <xf numFmtId="65" fontId="8" fillId="4" borderId="10" applyNumberFormat="1" applyFont="1" applyFill="1" applyBorder="1" applyAlignment="1" applyProtection="0">
      <alignment horizontal="center" vertical="center" wrapText="1"/>
    </xf>
    <xf numFmtId="0" fontId="11" fillId="6" borderId="8" applyNumberFormat="0" applyFont="1" applyFill="1" applyBorder="1" applyAlignment="1" applyProtection="0">
      <alignment horizontal="center" vertical="center" wrapText="1"/>
    </xf>
    <xf numFmtId="0" fontId="12" fillId="4" borderId="9" applyNumberFormat="0" applyFont="1" applyFill="1" applyBorder="1" applyAlignment="1" applyProtection="0">
      <alignment horizontal="center" vertical="center" wrapText="1"/>
    </xf>
    <xf numFmtId="0" fontId="12" fillId="4" borderId="10" applyNumberFormat="0" applyFont="1" applyFill="1" applyBorder="1" applyAlignment="1" applyProtection="0">
      <alignment horizontal="center" vertical="center" wrapText="1"/>
    </xf>
    <xf numFmtId="63" fontId="12" fillId="4" borderId="10" applyNumberFormat="1" applyFont="1" applyFill="1" applyBorder="1" applyAlignment="1" applyProtection="0">
      <alignment horizontal="center" vertical="center" wrapText="1"/>
    </xf>
    <xf numFmtId="62" fontId="12" fillId="4" borderId="10" applyNumberFormat="1" applyFont="1" applyFill="1" applyBorder="1" applyAlignment="1" applyProtection="0">
      <alignment horizontal="center" vertical="center" wrapText="1"/>
    </xf>
    <xf numFmtId="64" fontId="12" fillId="4" borderId="10" applyNumberFormat="1" applyFont="1" applyFill="1" applyBorder="1" applyAlignment="1" applyProtection="0">
      <alignment horizontal="center" vertical="center" wrapText="1"/>
    </xf>
    <xf numFmtId="64" fontId="12" fillId="4" borderId="11" applyNumberFormat="1" applyFont="1" applyFill="1" applyBorder="1" applyAlignment="1" applyProtection="0">
      <alignment horizontal="center" vertical="center" wrapText="1"/>
    </xf>
    <xf numFmtId="60" fontId="8" fillId="4" borderId="10" applyNumberFormat="1" applyFont="1" applyFill="1" applyBorder="1" applyAlignment="1" applyProtection="0">
      <alignment horizontal="center" vertical="center" wrapText="1"/>
    </xf>
    <xf numFmtId="61" fontId="8" fillId="4" borderId="11" applyNumberFormat="1" applyFont="1" applyFill="1" applyBorder="1" applyAlignment="1" applyProtection="0">
      <alignment horizontal="center" vertical="center" wrapText="1"/>
    </xf>
    <xf numFmtId="64" fontId="8" fillId="4" borderId="14" applyNumberFormat="1" applyFont="1" applyFill="1" applyBorder="1" applyAlignment="1" applyProtection="0">
      <alignment horizontal="center" vertical="center" wrapText="1"/>
    </xf>
    <xf numFmtId="60" fontId="8" fillId="4" borderId="14" applyNumberFormat="1" applyFont="1" applyFill="1" applyBorder="1" applyAlignment="1" applyProtection="0">
      <alignment horizontal="center" vertical="center" wrapText="1"/>
    </xf>
    <xf numFmtId="61" fontId="8" fillId="4" borderId="14" applyNumberFormat="1" applyFont="1" applyFill="1" applyBorder="1" applyAlignment="1" applyProtection="0">
      <alignment horizontal="center" vertical="center" wrapText="1"/>
    </xf>
    <xf numFmtId="64" fontId="8" fillId="4" borderId="15" applyNumberFormat="1" applyFont="1" applyFill="1" applyBorder="1" applyAlignment="1" applyProtection="0">
      <alignment horizontal="center" vertical="center" wrapText="1"/>
    </xf>
    <xf numFmtId="0" fontId="0" fillId="4" applyNumberFormat="1" applyFont="1" applyFill="1" applyBorder="0" applyAlignment="1" applyProtection="0">
      <alignment vertical="top" wrapText="1"/>
    </xf>
    <xf numFmtId="0" fontId="7" fillId="6" borderId="4" applyNumberFormat="0" applyFont="1" applyFill="1" applyBorder="1" applyAlignment="1" applyProtection="0">
      <alignment horizontal="center" vertical="center" wrapText="1"/>
    </xf>
    <xf numFmtId="0" fontId="8" fillId="4" borderId="5" applyNumberFormat="0" applyFont="1" applyFill="1" applyBorder="1" applyAlignment="1" applyProtection="0">
      <alignment horizontal="center" vertical="center" wrapText="1"/>
    </xf>
    <xf numFmtId="0" fontId="0" fillId="4" borderId="6" applyNumberFormat="0" applyFont="1" applyFill="1" applyBorder="1" applyAlignment="1" applyProtection="0">
      <alignment vertical="top" wrapText="1"/>
    </xf>
    <xf numFmtId="0" fontId="0" fillId="4" borderId="7" applyNumberFormat="0" applyFont="1" applyFill="1" applyBorder="1" applyAlignment="1" applyProtection="0">
      <alignment vertical="top" wrapText="1"/>
    </xf>
    <xf numFmtId="66" fontId="8" fillId="4" borderId="9" applyNumberFormat="1" applyFont="1" applyFill="1" applyBorder="1" applyAlignment="1" applyProtection="0">
      <alignment horizontal="center" vertical="center" wrapText="1"/>
    </xf>
    <xf numFmtId="0" fontId="0" fillId="4" borderId="10" applyNumberFormat="0" applyFont="1" applyFill="1" applyBorder="1" applyAlignment="1" applyProtection="0">
      <alignment vertical="top" wrapText="1"/>
    </xf>
    <xf numFmtId="0" fontId="0" fillId="4" borderId="11" applyNumberFormat="0" applyFont="1" applyFill="1" applyBorder="1" applyAlignment="1" applyProtection="0">
      <alignment vertical="top" wrapText="1"/>
    </xf>
    <xf numFmtId="0" fontId="8" fillId="4" borderId="9" applyNumberFormat="1" applyFont="1" applyFill="1" applyBorder="1" applyAlignment="1" applyProtection="0">
      <alignment horizontal="center" vertical="center" wrapText="1"/>
    </xf>
    <xf numFmtId="67" fontId="7" fillId="6" borderId="8" applyNumberFormat="1" applyFont="1" applyFill="1" applyBorder="1" applyAlignment="1" applyProtection="0">
      <alignment horizontal="center" vertical="center" wrapText="1"/>
    </xf>
    <xf numFmtId="64" fontId="12" fillId="4" borderId="15" applyNumberFormat="1" applyFont="1" applyFill="1" applyBorder="1" applyAlignment="1" applyProtection="0">
      <alignment horizontal="center" vertical="center" wrapText="1"/>
    </xf>
    <xf numFmtId="0" fontId="0" fillId="4" applyNumberFormat="1" applyFont="1" applyFill="1" applyBorder="0" applyAlignment="1" applyProtection="0">
      <alignment vertical="top" wrapText="1"/>
    </xf>
    <xf numFmtId="0" fontId="8" fillId="4" borderId="16" applyNumberFormat="0" applyFont="1" applyFill="1" applyBorder="1" applyAlignment="1" applyProtection="0">
      <alignment horizontal="center" vertical="center" wrapText="1"/>
    </xf>
    <xf numFmtId="66" fontId="8" fillId="4" borderId="17" applyNumberFormat="1" applyFont="1" applyFill="1" applyBorder="1" applyAlignment="1" applyProtection="0">
      <alignment horizontal="center" vertical="center" wrapText="1"/>
    </xf>
    <xf numFmtId="49" fontId="8" fillId="4" borderId="18" applyNumberFormat="1" applyFont="1" applyFill="1" applyBorder="1" applyAlignment="1" applyProtection="0">
      <alignment horizontal="center" vertical="center" wrapText="1"/>
    </xf>
    <xf numFmtId="0" fontId="8" fillId="4" borderId="19" applyNumberFormat="1" applyFont="1" applyFill="1" applyBorder="1" applyAlignment="1" applyProtection="0">
      <alignment horizontal="center" vertical="center" wrapText="1"/>
    </xf>
    <xf numFmtId="68" fontId="8" fillId="4" borderId="10" applyNumberFormat="1" applyFont="1" applyFill="1" applyBorder="1" applyAlignment="1" applyProtection="0">
      <alignment horizontal="right" vertical="center" wrapText="1"/>
    </xf>
    <xf numFmtId="68" fontId="8" fillId="4" borderId="11" applyNumberFormat="1" applyFont="1" applyFill="1" applyBorder="1" applyAlignment="1" applyProtection="0">
      <alignment horizontal="right" vertical="center" wrapText="1"/>
    </xf>
    <xf numFmtId="0" fontId="8" fillId="4" borderId="20" applyNumberFormat="0" applyFont="1" applyFill="1" applyBorder="1" applyAlignment="1" applyProtection="0">
      <alignment vertical="top" wrapText="1"/>
    </xf>
    <xf numFmtId="69" fontId="8" fillId="4" borderId="14" applyNumberFormat="1" applyFont="1" applyFill="1" applyBorder="1" applyAlignment="1" applyProtection="0">
      <alignment horizontal="right" vertical="top" wrapText="1"/>
    </xf>
    <xf numFmtId="69" fontId="8" fillId="4" borderId="15" applyNumberFormat="1" applyFont="1" applyFill="1" applyBorder="1" applyAlignment="1" applyProtection="0">
      <alignment horizontal="right" vertical="top" wrapText="1"/>
    </xf>
    <xf numFmtId="0" fontId="0" fillId="4" applyNumberFormat="1" applyFont="1" applyFill="1" applyBorder="0" applyAlignment="1" applyProtection="0">
      <alignment vertical="top" wrapText="1"/>
    </xf>
    <xf numFmtId="70" fontId="8" fillId="4" borderId="10" applyNumberFormat="1" applyFont="1" applyFill="1" applyBorder="1" applyAlignment="1" applyProtection="0">
      <alignment horizontal="right" vertical="center" wrapText="1"/>
    </xf>
    <xf numFmtId="70" fontId="8" fillId="4" borderId="10" applyNumberFormat="1" applyFont="1" applyFill="1" applyBorder="1" applyAlignment="1" applyProtection="0">
      <alignment horizontal="center" vertical="center" wrapText="1"/>
    </xf>
    <xf numFmtId="0" fontId="0" fillId="4" applyNumberFormat="1" applyFont="1" applyFill="1" applyBorder="0" applyAlignment="1" applyProtection="0">
      <alignment vertical="top" wrapText="1"/>
    </xf>
    <xf numFmtId="66" fontId="8" fillId="4" borderId="18" applyNumberFormat="1" applyFont="1" applyFill="1" applyBorder="1" applyAlignment="1" applyProtection="0">
      <alignment horizontal="center" vertical="center" wrapText="1"/>
    </xf>
    <xf numFmtId="70" fontId="13" fillId="4" borderId="10" applyNumberFormat="1" applyFont="1" applyFill="1" applyBorder="1" applyAlignment="1" applyProtection="0">
      <alignment horizontal="right" vertical="center" wrapText="1"/>
    </xf>
    <xf numFmtId="70" fontId="13" fillId="4" borderId="10" applyNumberFormat="1" applyFont="1" applyFill="1" applyBorder="1" applyAlignment="1" applyProtection="0">
      <alignment horizontal="center" vertical="center" wrapText="1"/>
    </xf>
    <xf numFmtId="70" fontId="13" fillId="4" borderId="11" applyNumberFormat="1" applyFont="1" applyFill="1" applyBorder="1" applyAlignment="1" applyProtection="0">
      <alignment horizontal="center" vertical="center" wrapText="1"/>
    </xf>
    <xf numFmtId="0" fontId="8" fillId="4" borderId="19" applyNumberFormat="0" applyFont="1" applyFill="1" applyBorder="1" applyAlignment="1" applyProtection="0">
      <alignment horizontal="center" vertical="center" wrapText="1"/>
    </xf>
    <xf numFmtId="69" fontId="13" fillId="4" borderId="10" applyNumberFormat="1" applyFont="1" applyFill="1" applyBorder="1" applyAlignment="1" applyProtection="0">
      <alignment horizontal="right" vertical="center" wrapText="1"/>
    </xf>
    <xf numFmtId="69" fontId="13" fillId="4" borderId="10" applyNumberFormat="1" applyFont="1" applyFill="1" applyBorder="1" applyAlignment="1" applyProtection="0">
      <alignment horizontal="center" vertical="center" wrapText="1"/>
    </xf>
    <xf numFmtId="69" fontId="13" fillId="4" borderId="11" applyNumberFormat="1" applyFont="1" applyFill="1" applyBorder="1" applyAlignment="1" applyProtection="0">
      <alignment horizontal="center" vertical="center" wrapText="1"/>
    </xf>
    <xf numFmtId="0" fontId="8" fillId="4" borderId="19" applyNumberFormat="0" applyFont="1" applyFill="1" applyBorder="1" applyAlignment="1" applyProtection="0">
      <alignment vertical="top" wrapText="1"/>
    </xf>
    <xf numFmtId="69" fontId="13" fillId="4" borderId="14" applyNumberFormat="1" applyFont="1" applyFill="1" applyBorder="1" applyAlignment="1" applyProtection="0">
      <alignment horizontal="right" vertical="center" wrapText="1"/>
    </xf>
    <xf numFmtId="69" fontId="13" fillId="4" borderId="14" applyNumberFormat="1" applyFont="1" applyFill="1" applyBorder="1" applyAlignment="1" applyProtection="0">
      <alignment horizontal="center" vertical="center" wrapText="1"/>
    </xf>
    <xf numFmtId="69" fontId="13" fillId="4" borderId="15" applyNumberFormat="1" applyFont="1" applyFill="1" applyBorder="1" applyAlignment="1" applyProtection="0">
      <alignment horizontal="center" vertical="center" wrapText="1"/>
    </xf>
    <xf numFmtId="0" fontId="0" fillId="4" applyNumberFormat="1" applyFont="1" applyFill="1" applyBorder="0" applyAlignment="1" applyProtection="0">
      <alignment vertical="top" wrapText="1"/>
    </xf>
    <xf numFmtId="0" fontId="7" fillId="6" borderId="4" applyNumberFormat="1" applyFont="1" applyFill="1" applyBorder="1" applyAlignment="1" applyProtection="0">
      <alignment vertical="top" wrapText="1"/>
    </xf>
    <xf numFmtId="70" fontId="8" fillId="4" borderId="5" applyNumberFormat="1" applyFont="1" applyFill="1" applyBorder="1" applyAlignment="1" applyProtection="0">
      <alignment vertical="top" wrapText="1"/>
    </xf>
    <xf numFmtId="70" fontId="8" fillId="4" borderId="6" applyNumberFormat="1" applyFont="1" applyFill="1" applyBorder="1" applyAlignment="1" applyProtection="0">
      <alignment vertical="top" wrapText="1"/>
    </xf>
    <xf numFmtId="70" fontId="8" fillId="4" borderId="7" applyNumberFormat="1" applyFont="1" applyFill="1" applyBorder="1" applyAlignment="1" applyProtection="0">
      <alignment vertical="top" wrapText="1"/>
    </xf>
    <xf numFmtId="66" fontId="7" fillId="6" borderId="8" applyNumberFormat="1" applyFont="1" applyFill="1" applyBorder="1" applyAlignment="1" applyProtection="0">
      <alignment vertical="top" wrapText="1"/>
    </xf>
    <xf numFmtId="70" fontId="8" fillId="4" borderId="9" applyNumberFormat="1" applyFont="1" applyFill="1" applyBorder="1" applyAlignment="1" applyProtection="0">
      <alignment vertical="top" wrapText="1"/>
    </xf>
    <xf numFmtId="70" fontId="8" fillId="4" borderId="10" applyNumberFormat="1" applyFont="1" applyFill="1" applyBorder="1" applyAlignment="1" applyProtection="0">
      <alignment vertical="top" wrapText="1"/>
    </xf>
    <xf numFmtId="70" fontId="8" fillId="4" borderId="11" applyNumberFormat="1" applyFont="1" applyFill="1" applyBorder="1" applyAlignment="1" applyProtection="0">
      <alignment vertical="top" wrapText="1"/>
    </xf>
    <xf numFmtId="70" fontId="12" fillId="4" borderId="10" applyNumberFormat="1" applyFont="1" applyFill="1" applyBorder="1" applyAlignment="1" applyProtection="0">
      <alignment vertical="top" wrapText="1"/>
    </xf>
    <xf numFmtId="68" fontId="8" fillId="4" borderId="10" applyNumberFormat="1" applyFont="1" applyFill="1" applyBorder="1" applyAlignment="1" applyProtection="0">
      <alignment vertical="top" wrapText="1"/>
    </xf>
    <xf numFmtId="68" fontId="8" fillId="4" borderId="11" applyNumberFormat="1" applyFont="1" applyFill="1" applyBorder="1" applyAlignment="1" applyProtection="0">
      <alignment vertical="top" wrapText="1"/>
    </xf>
    <xf numFmtId="49" fontId="7" fillId="6" borderId="8" applyNumberFormat="1" applyFont="1" applyFill="1" applyBorder="1" applyAlignment="1" applyProtection="0">
      <alignment vertical="top" wrapText="1"/>
    </xf>
    <xf numFmtId="0" fontId="7" fillId="6" borderId="12" applyNumberFormat="0" applyFont="1" applyFill="1" applyBorder="1" applyAlignment="1" applyProtection="0">
      <alignment vertical="top" wrapText="1"/>
    </xf>
    <xf numFmtId="69" fontId="8" fillId="4" borderId="13" applyNumberFormat="1" applyFont="1" applyFill="1" applyBorder="1" applyAlignment="1" applyProtection="0">
      <alignment vertical="top" wrapText="1"/>
    </xf>
    <xf numFmtId="69" fontId="8" fillId="4" borderId="14" applyNumberFormat="1" applyFont="1" applyFill="1" applyBorder="1" applyAlignment="1" applyProtection="0">
      <alignment vertical="top" wrapText="1"/>
    </xf>
    <xf numFmtId="70" fontId="8" fillId="4" borderId="14" applyNumberFormat="1" applyFont="1" applyFill="1" applyBorder="1" applyAlignment="1" applyProtection="0">
      <alignment vertical="top" wrapText="1"/>
    </xf>
    <xf numFmtId="70" fontId="8" fillId="4" borderId="15" applyNumberFormat="1" applyFont="1" applyFill="1" applyBorder="1" applyAlignment="1" applyProtection="0">
      <alignment vertical="top" wrapText="1"/>
    </xf>
    <xf numFmtId="0" fontId="0" fillId="4" applyNumberFormat="1" applyFont="1" applyFill="1" applyBorder="0" applyAlignment="1" applyProtection="0">
      <alignment vertical="top" wrapText="1"/>
    </xf>
    <xf numFmtId="66" fontId="6" fillId="5" borderId="2" applyNumberFormat="1" applyFont="1" applyFill="1" applyBorder="1" applyAlignment="1" applyProtection="0">
      <alignment horizontal="center" vertical="top" wrapText="1"/>
    </xf>
    <xf numFmtId="0" fontId="6" fillId="5" borderId="2" applyNumberFormat="0" applyFont="1" applyFill="1" applyBorder="1" applyAlignment="1" applyProtection="0">
      <alignment horizontal="center" vertical="top" wrapText="1"/>
    </xf>
    <xf numFmtId="0" fontId="14" fillId="5" borderId="2" applyNumberFormat="0" applyFont="1" applyFill="1" applyBorder="1" applyAlignment="1" applyProtection="0">
      <alignment vertical="top" wrapText="1"/>
    </xf>
    <xf numFmtId="0" fontId="14" fillId="5" borderId="3" applyNumberFormat="0" applyFont="1" applyFill="1" applyBorder="1" applyAlignment="1" applyProtection="0">
      <alignment vertical="top" wrapText="1"/>
    </xf>
    <xf numFmtId="0" fontId="7" fillId="6" borderId="4" applyNumberFormat="0" applyFont="1" applyFill="1" applyBorder="1" applyAlignment="1" applyProtection="0">
      <alignment horizontal="center" vertical="top" wrapText="1"/>
    </xf>
    <xf numFmtId="49" fontId="8" fillId="4" borderId="5" applyNumberFormat="1" applyFont="1" applyFill="1" applyBorder="1" applyAlignment="1" applyProtection="0">
      <alignment horizontal="center" vertical="top" wrapText="1"/>
    </xf>
    <xf numFmtId="49" fontId="8" fillId="4" borderId="6" applyNumberFormat="1" applyFont="1" applyFill="1" applyBorder="1" applyAlignment="1" applyProtection="0">
      <alignment horizontal="center" vertical="top" wrapText="1"/>
    </xf>
    <xf numFmtId="49" fontId="8" fillId="4" borderId="7" applyNumberFormat="1" applyFont="1" applyFill="1" applyBorder="1" applyAlignment="1" applyProtection="0">
      <alignment horizontal="center" vertical="top" wrapText="1"/>
    </xf>
    <xf numFmtId="1" fontId="8" fillId="4" borderId="10" applyNumberFormat="1" applyFont="1" applyFill="1" applyBorder="1" applyAlignment="1" applyProtection="0">
      <alignment horizontal="center" vertical="top" wrapText="1"/>
    </xf>
    <xf numFmtId="10" fontId="8" fillId="4" borderId="10" applyNumberFormat="1" applyFont="1" applyFill="1" applyBorder="1" applyAlignment="1" applyProtection="0">
      <alignment vertical="top" wrapText="1"/>
    </xf>
    <xf numFmtId="10" fontId="8" fillId="4" borderId="11" applyNumberFormat="1" applyFont="1" applyFill="1" applyBorder="1" applyAlignment="1" applyProtection="0">
      <alignment vertical="top" wrapText="1"/>
    </xf>
    <xf numFmtId="70" fontId="8" fillId="4" borderId="13" applyNumberFormat="1" applyFont="1" applyFill="1" applyBorder="1" applyAlignment="1" applyProtection="0">
      <alignment vertical="top" wrapText="1"/>
    </xf>
    <xf numFmtId="0" fontId="8" fillId="4" borderId="14" applyNumberFormat="0" applyFont="1" applyFill="1" applyBorder="1" applyAlignment="1" applyProtection="0">
      <alignment vertical="top" wrapText="1"/>
    </xf>
    <xf numFmtId="10" fontId="8" fillId="4" borderId="14" applyNumberFormat="1" applyFont="1" applyFill="1" applyBorder="1" applyAlignment="1" applyProtection="0">
      <alignment vertical="top" wrapText="1"/>
    </xf>
    <xf numFmtId="0" fontId="8" fillId="4" borderId="15" applyNumberFormat="0" applyFont="1" applyFill="1" applyBorder="1" applyAlignment="1" applyProtection="0">
      <alignment vertical="top" wrapText="1"/>
    </xf>
    <xf numFmtId="0" fontId="0" fillId="4" applyNumberFormat="0" applyFont="1" applyFill="1" applyBorder="0" applyAlignment="1" applyProtection="0">
      <alignment vertical="top" wrapText="1"/>
    </xf>
  </cellXfs>
  <cellStyles count="1">
    <cellStyle name="Normal" xfId="0" builtinId="0"/>
  </cellStyles>
  <dxfs count="2">
    <dxf>
      <font>
        <color rgb="ffe32400"/>
      </font>
    </dxf>
    <dxf>
      <font>
        <color rgb="ffe32400"/>
      </font>
    </dxf>
  </dxfs>
  <tableStyles count="0"/>
  <colors>
    <indexedColors>
      <rgbColor rgb="ff000000"/>
      <rgbColor rgb="ffffffff"/>
      <rgbColor rgb="ffff0000"/>
      <rgbColor rgb="ff00ff00"/>
      <rgbColor rgb="ff0000ff"/>
      <rgbColor rgb="ffffff00"/>
      <rgbColor rgb="ffff00ff"/>
      <rgbColor rgb="ff00ffff"/>
      <rgbColor rgb="fffefffe"/>
      <rgbColor rgb="ff5e88b1"/>
      <rgbColor rgb="ff000000"/>
      <rgbColor rgb="ffeef3f4"/>
      <rgbColor rgb="ff0000ff"/>
      <rgbColor rgb="ff434443"/>
      <rgbColor rgb="ffafafaf"/>
      <rgbColor rgb="ffb5b5b5"/>
      <rgbColor rgb="ff2c2c2c"/>
      <rgbColor rgb="fffefb00"/>
      <rgbColor rgb="ffe32400"/>
      <rgbColor rgb="ff0075ba"/>
      <rgbColor rgb="ff5f5f5f"/>
      <rgbColor rgb="ffff9300"/>
      <rgbColor rgb="ff99195e"/>
      <rgbColor rgb="ff1a84c3"/>
      <rgbColor rgb="ff33bb18"/>
      <rgbColor rgb="ff747474"/>
      <rgbColor rgb="ffffa122"/>
      <rgbColor rgb="fff03d2a"/>
      <rgbColor rgb="ffa62d6e"/>
      <rgbColor rgb="ff3795cc"/>
      <rgbColor rgb="ff4cc534"/>
      <rgbColor rgb="ff898989"/>
      <rgbColor rgb="ffa6a6a6"/>
      <rgbColor rgb="ff444343"/>
      <rgbColor rgb="ffffaf44"/>
      <rgbColor rgb="fff25a49"/>
      <rgbColor rgb="ffb44581"/>
      <rgbColor rgb="ffb24a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s>

</file>

<file path=xl/charts/_rels/chart13.xml.rels><?xml version="1.0" encoding="UTF-8"?>
<Relationships xmlns="http://schemas.openxmlformats.org/package/2006/relationships"><Relationship Id="rId1" Type="http://schemas.openxmlformats.org/officeDocument/2006/relationships/image" Target="../media/image10.png"/></Relationships>

</file>

<file path=xl/charts/_rels/chart3.xml.rels><?xml version="1.0" encoding="UTF-8"?>
<Relationships xmlns="http://schemas.openxmlformats.org/package/2006/relationships"><Relationship Id="rId1" Type="http://schemas.openxmlformats.org/officeDocument/2006/relationships/image" Target="../media/image1.png"/></Relationships>

</file>

<file path=xl/charts/_rels/chart5.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4.png"/></Relationships>

</file>

<file path=xl/charts/_rels/chart6.xml.rels><?xml version="1.0" encoding="UTF-8"?>
<Relationships xmlns="http://schemas.openxmlformats.org/package/2006/relationships"><Relationship Id="rId1" Type="http://schemas.openxmlformats.org/officeDocument/2006/relationships/image" Target="../media/image5.png"/><Relationship Id="rId2" Type="http://schemas.openxmlformats.org/officeDocument/2006/relationships/image" Target="../media/image6.png"/><Relationship Id="rId3" Type="http://schemas.openxmlformats.org/officeDocument/2006/relationships/image" Target="../media/image7.png"/></Relationships>

</file>

<file path=xl/charts/_rels/chart7.xml.rels><?xml version="1.0" encoding="UTF-8"?>
<Relationships xmlns="http://schemas.openxmlformats.org/package/2006/relationships"><Relationship Id="rId1" Type="http://schemas.openxmlformats.org/officeDocument/2006/relationships/image" Target="../media/image8.png"/><Relationship Id="rId2" Type="http://schemas.openxmlformats.org/officeDocument/2006/relationships/image" Target="../media/image9.png"/></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view3D>
      <c:rotX val="7"/>
      <c:hPercent val="64"/>
      <c:rotY val="0"/>
      <c:depthPercent val="31"/>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
          <c:w val="0.99"/>
          <c:h val="0.9875"/>
        </c:manualLayout>
      </c:layout>
      <c:bar3DChart>
        <c:barDir val="col"/>
        <c:grouping val="clustered"/>
        <c:varyColors val="0"/>
        <c:ser>
          <c:idx val="0"/>
          <c:order val="0"/>
          <c:tx>
            <c:strRef>
              <c:f>'BPM High Dividend-1 - Envios de'!$D$2</c:f>
              <c:strCache>
                <c:ptCount val="1"/>
                <c:pt idx="0">
                  <c:v>Custo efetivo total</c:v>
                </c:pt>
              </c:strCache>
            </c:strRef>
          </c:tx>
          <c:spPr>
            <a:solidFill>
              <a:srgbClr val="0175BA"/>
            </a:solidFill>
            <a:ln w="12700" cap="flat">
              <a:noFill/>
              <a:miter lim="400000"/>
            </a:ln>
            <a:effectLst>
              <a:outerShdw sx="100000" sy="100000" kx="0" ky="0" algn="tl" rotWithShape="1" blurRad="127000" dist="0" dir="7800000">
                <a:srgbClr val="000000">
                  <a:alpha val="50000"/>
                </a:srgbClr>
              </a:outerShdw>
            </a:effectLst>
            <a:sp3d prstMaterial="matte"/>
          </c:spPr>
          <c:invertIfNegative val="0"/>
          <c:dLbls>
            <c:numFmt formatCode="[$R$-416]0.0000" sourceLinked="1"/>
            <c:txPr>
              <a:bodyPr/>
              <a:lstStyle/>
              <a:p>
                <a:pPr>
                  <a:defRPr b="0" i="0" strike="noStrike" sz="1200" u="none">
                    <a:solidFill>
                      <a:srgbClr val="FFFFFF"/>
                    </a:solidFill>
                    <a:latin typeface="Helvetica Neue"/>
                  </a:defRPr>
                </a:pPr>
              </a:p>
            </c:txPr>
            <c:showLegendKey val="0"/>
            <c:showVal val="1"/>
            <c:showCatName val="0"/>
            <c:showSerName val="0"/>
            <c:showPercent val="0"/>
            <c:showBubbleSize val="0"/>
            <c:showLeaderLines val="0"/>
          </c:dLbls>
          <c:cat>
            <c:strRef>
              <c:f>'BPM High Dividend-1 - Envios de'!$A$3:$A$13</c:f>
              <c:strCache>
                <c:ptCount val="11"/>
                <c:pt idx="0">
                  <c:v>25/01/2022</c:v>
                </c:pt>
                <c:pt idx="1">
                  <c:v>15/02/2022</c:v>
                </c:pt>
                <c:pt idx="2">
                  <c:v>18/03/2022</c:v>
                </c:pt>
                <c:pt idx="3">
                  <c:v>14/04/2022</c:v>
                </c:pt>
                <c:pt idx="4">
                  <c:v>19/05/2022</c:v>
                </c:pt>
                <c:pt idx="5">
                  <c:v>15/07/2022</c:v>
                </c:pt>
                <c:pt idx="6">
                  <c:v>10/08/2022</c:v>
                </c:pt>
                <c:pt idx="7">
                  <c:v/>
                </c:pt>
                <c:pt idx="8">
                  <c:v/>
                </c:pt>
                <c:pt idx="9">
                  <c:v/>
                </c:pt>
                <c:pt idx="10">
                  <c:v/>
                </c:pt>
              </c:strCache>
            </c:strRef>
          </c:cat>
          <c:val>
            <c:numRef>
              <c:f>'BPM High Dividend-1 - Envios de'!$D$3,'BPM High Dividend-1 - Envios de'!$D$4,'BPM High Dividend-1 - Envios de'!$D$5,'BPM High Dividend-1 - Envios de'!$D$6,'BPM High Dividend-1 - Envios de'!$D$7,'BPM High Dividend-1 - Envios de'!$D$8,'BPM High Dividend-1 - Envios de'!$D$9,'BPM High Dividend-1 - Envios de'!$D$10,'BPM High Dividend-1 - Envios de'!$D$11,'BPM High Dividend-1 - Envios de'!$D$12,'BPM High Dividend-1 - Envios de'!$D$13</c:f>
              <c:numCache>
                <c:ptCount val="7"/>
                <c:pt idx="0">
                  <c:v>5.574600</c:v>
                </c:pt>
                <c:pt idx="1">
                  <c:v>5.299900</c:v>
                </c:pt>
                <c:pt idx="2">
                  <c:v>5.177100</c:v>
                </c:pt>
                <c:pt idx="3">
                  <c:v>4.841200</c:v>
                </c:pt>
                <c:pt idx="4">
                  <c:v>5.064700</c:v>
                </c:pt>
                <c:pt idx="5">
                  <c:v>5.529900</c:v>
                </c:pt>
                <c:pt idx="6">
                  <c:v>5.180100</c:v>
                </c:pt>
              </c:numCache>
            </c:numRef>
          </c:val>
          <c:shape val="box"/>
        </c:ser>
        <c:gapWidth val="40"/>
        <c:gapDepth val="150"/>
        <c:shape val="box"/>
        <c:axId val="2094734552"/>
        <c:axId val="2094734553"/>
        <c:axId val="2094734554"/>
      </c:bar3DChart>
      <c:catAx>
        <c:axId val="2094734552"/>
        <c:scaling>
          <c:orientation val="minMax"/>
        </c:scaling>
        <c:delete val="0"/>
        <c:axPos val="b"/>
        <c:numFmt formatCode="[$R$-416]0.0000" sourceLinked="1"/>
        <c:majorTickMark val="none"/>
        <c:minorTickMark val="none"/>
        <c:tickLblPos val="none"/>
        <c:spPr>
          <a:ln w="12700" cap="flat">
            <a:noFill/>
            <a:prstDash val="solid"/>
            <a:miter lim="400000"/>
          </a:ln>
        </c:spPr>
        <c:txPr>
          <a:bodyPr rot="0"/>
          <a:lstStyle/>
          <a:p>
            <a:pPr>
              <a:defRPr b="0" i="0" strike="noStrike" sz="1000" u="none">
                <a:solidFill>
                  <a:srgbClr val="FFFFFF"/>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FFFFFF"/>
              </a:solidFill>
              <a:prstDash val="solid"/>
              <a:miter lim="400000"/>
            </a:ln>
          </c:spPr>
        </c:majorGridlines>
        <c:numFmt formatCode="[$R$-416]0.0000" sourceLinked="1"/>
        <c:majorTickMark val="none"/>
        <c:minorTickMark val="none"/>
        <c:tickLblPos val="high"/>
        <c:spPr>
          <a:ln w="12700" cap="flat">
            <a:noFill/>
            <a:prstDash val="solid"/>
            <a:miter lim="400000"/>
          </a:ln>
        </c:spPr>
        <c:txPr>
          <a:bodyPr rot="0"/>
          <a:lstStyle/>
          <a:p>
            <a:pPr>
              <a:defRPr b="0" i="0" strike="noStrike" sz="1000" u="none">
                <a:solidFill>
                  <a:srgbClr val="FFFFFF"/>
                </a:solidFill>
                <a:latin typeface="Helvetica Neue"/>
              </a:defRPr>
            </a:pPr>
          </a:p>
        </c:txPr>
        <c:crossAx val="2094734552"/>
        <c:crosses val="autoZero"/>
        <c:crossBetween val="between"/>
        <c:majorUnit val="0.225"/>
        <c:minorUnit val="0.1125"/>
      </c:valAx>
      <c:serAx>
        <c:axId val="2094734554"/>
        <c:scaling>
          <c:orientation val="minMax"/>
        </c:scaling>
        <c:delete val="0"/>
        <c:axPos val="b"/>
        <c:majorTickMark val="out"/>
        <c:minorTickMark val="none"/>
        <c:tickLblPos val="none"/>
        <c:spPr>
          <a:ln w="12700" cap="flat">
            <a:noFill/>
            <a:prstDash val="solid"/>
            <a:miter lim="400000"/>
          </a:ln>
        </c:spPr>
        <c:crossAx val="2094734553"/>
        <c:crosses val="autoZero"/>
        <c:tickLblSkip val="1"/>
      </c:serAx>
      <c:spPr>
        <a:noFill/>
        <a:ln w="12700" cap="flat">
          <a:noFill/>
          <a:miter lim="400000"/>
        </a:ln>
        <a:effectLst/>
      </c:spPr>
    </c:plotArea>
    <c:plotVisOnly val="1"/>
    <c:dispBlanksAs val="gap"/>
  </c:chart>
  <c:spPr>
    <a:noFill/>
    <a:ln>
      <a:noFill/>
    </a:ln>
    <a:effectLst/>
  </c:spPr>
</c:chartSpace>
</file>

<file path=xl/charts/chart10.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view3D>
      <c:rotX val="80"/>
      <c:hPercent val="49"/>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
          <c:w val="0.99"/>
          <c:h val="0.9875"/>
        </c:manualLayout>
      </c:layout>
      <c:pie3DChart>
        <c:varyColors val="0"/>
        <c:ser>
          <c:idx val="0"/>
          <c:order val="0"/>
          <c:tx>
            <c:strRef>
              <c:f>'BPM High Dividend-1 - Acompanha'!$CA$2</c:f>
              <c:strCache/>
            </c:strRef>
          </c:tx>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explosion val="11"/>
          <c:dPt>
            <c:idx val="0"/>
            <c:explosion val="11"/>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dPt>
          <c:dPt>
            <c:idx val="1"/>
            <c:explosion val="11"/>
            <c:spPr>
              <a:solidFill>
                <a:schemeClr val="accent3"/>
              </a:solidFill>
              <a:ln w="12700" cap="flat">
                <a:noFill/>
                <a:miter lim="400000"/>
              </a:ln>
              <a:effectLst>
                <a:outerShdw sx="100000" sy="100000" kx="0" ky="0" algn="tl" rotWithShape="1" blurRad="76200" dist="12700" dir="2700000">
                  <a:srgbClr val="000000">
                    <a:alpha val="80000"/>
                  </a:srgbClr>
                </a:outerShdw>
              </a:effectLst>
              <a:sp3d prstMaterial="matte"/>
            </c:spPr>
          </c:dPt>
          <c:dPt>
            <c:idx val="2"/>
            <c:explosion val="11"/>
            <c:spPr>
              <a:solidFill>
                <a:srgbClr val="5F5F5F"/>
              </a:solidFill>
              <a:ln w="12700" cap="flat">
                <a:noFill/>
                <a:miter lim="400000"/>
              </a:ln>
              <a:effectLst>
                <a:outerShdw sx="100000" sy="100000" kx="0" ky="0" algn="tl" rotWithShape="1" blurRad="76200" dist="12700" dir="2700000">
                  <a:srgbClr val="000000">
                    <a:alpha val="80000"/>
                  </a:srgbClr>
                </a:outerShdw>
              </a:effectLst>
              <a:sp3d prstMaterial="matte"/>
            </c:spPr>
          </c:dPt>
          <c:dPt>
            <c:idx val="3"/>
            <c:explosion val="11"/>
            <c:spPr>
              <a:solidFill>
                <a:srgbClr val="FF9300"/>
              </a:solidFill>
              <a:ln w="12700" cap="flat">
                <a:noFill/>
                <a:miter lim="400000"/>
              </a:ln>
              <a:effectLst>
                <a:outerShdw sx="100000" sy="100000" kx="0" ky="0" algn="tl" rotWithShape="1" blurRad="76200" dist="12700" dir="2700000">
                  <a:srgbClr val="000000">
                    <a:alpha val="80000"/>
                  </a:srgbClr>
                </a:outerShdw>
              </a:effectLst>
              <a:sp3d prstMaterial="matte"/>
            </c:spPr>
          </c:dPt>
          <c:dPt>
            <c:idx val="4"/>
            <c:explosion val="11"/>
            <c:spPr>
              <a:solidFill>
                <a:schemeClr val="accent5"/>
              </a:solidFill>
              <a:ln w="12700" cap="flat">
                <a:noFill/>
                <a:miter lim="400000"/>
              </a:ln>
              <a:effectLst>
                <a:outerShdw sx="100000" sy="100000" kx="0" ky="0" algn="tl" rotWithShape="1" blurRad="76200" dist="12700" dir="2700000">
                  <a:srgbClr val="000000">
                    <a:alpha val="80000"/>
                  </a:srgbClr>
                </a:outerShdw>
              </a:effectLst>
              <a:sp3d prstMaterial="matte"/>
            </c:spPr>
          </c:dPt>
          <c:dPt>
            <c:idx val="5"/>
            <c:explosion val="11"/>
            <c:spPr>
              <a:solidFill>
                <a:srgbClr val="99195E"/>
              </a:solidFill>
              <a:ln w="12700" cap="flat">
                <a:noFill/>
                <a:miter lim="400000"/>
              </a:ln>
              <a:effectLst>
                <a:outerShdw sx="100000" sy="100000" kx="0" ky="0" algn="tl" rotWithShape="1" blurRad="76200" dist="12700" dir="2700000">
                  <a:srgbClr val="000000">
                    <a:alpha val="80000"/>
                  </a:srgbClr>
                </a:outerShdw>
              </a:effectLst>
              <a:sp3d prstMaterial="matte"/>
            </c:spPr>
          </c:dPt>
          <c:dPt>
            <c:idx val="6"/>
            <c:explosion val="11"/>
            <c:spPr>
              <a:solidFill>
                <a:srgbClr val="1B85C4"/>
              </a:solidFill>
              <a:ln w="12700" cap="flat">
                <a:noFill/>
                <a:miter lim="400000"/>
              </a:ln>
              <a:effectLst>
                <a:outerShdw sx="100000" sy="100000" kx="0" ky="0" algn="tl" rotWithShape="1" blurRad="127000" dist="0" dir="7320000">
                  <a:srgbClr val="000000">
                    <a:alpha val="55000"/>
                  </a:srgbClr>
                </a:outerShdw>
              </a:effectLst>
              <a:sp3d prstMaterial="matte"/>
            </c:spPr>
          </c:dPt>
          <c:dPt>
            <c:idx val="7"/>
            <c:explosion val="11"/>
            <c:spPr>
              <a:solidFill>
                <a:srgbClr val="33BB19"/>
              </a:solidFill>
              <a:ln w="12700" cap="flat">
                <a:noFill/>
                <a:miter lim="400000"/>
              </a:ln>
              <a:effectLst>
                <a:outerShdw sx="100000" sy="100000" kx="0" ky="0" algn="tl" rotWithShape="1" blurRad="127000" dist="0" dir="7320000">
                  <a:srgbClr val="000000">
                    <a:alpha val="55000"/>
                  </a:srgbClr>
                </a:outerShdw>
              </a:effectLst>
              <a:sp3d prstMaterial="matte"/>
            </c:spPr>
          </c:dPt>
          <c:dPt>
            <c:idx val="8"/>
            <c:explosion val="8"/>
            <c:spPr>
              <a:solidFill>
                <a:srgbClr val="747474"/>
              </a:solidFill>
              <a:ln w="12700" cap="flat">
                <a:noFill/>
                <a:miter lim="400000"/>
              </a:ln>
              <a:effectLst>
                <a:outerShdw sx="100000" sy="100000" kx="0" ky="0" algn="tl" rotWithShape="1" blurRad="127000" dist="0" dir="7320000">
                  <a:srgbClr val="000000">
                    <a:alpha val="55000"/>
                  </a:srgbClr>
                </a:outerShdw>
              </a:effectLst>
              <a:sp3d prstMaterial="matte"/>
            </c:spPr>
          </c:dPt>
          <c:dPt>
            <c:idx val="9"/>
            <c:explosion val="9"/>
            <c:spPr>
              <a:solidFill>
                <a:srgbClr val="FFA122"/>
              </a:solidFill>
              <a:ln w="12700" cap="flat">
                <a:noFill/>
                <a:miter lim="400000"/>
              </a:ln>
              <a:effectLst>
                <a:outerShdw sx="100000" sy="100000" kx="0" ky="0" algn="tl" rotWithShape="1" blurRad="127000" dist="0" dir="7320000">
                  <a:srgbClr val="000000">
                    <a:alpha val="55000"/>
                  </a:srgbClr>
                </a:outerShdw>
              </a:effectLst>
              <a:sp3d prstMaterial="matte"/>
            </c:spPr>
          </c:dPt>
          <c:dPt>
            <c:idx val="10"/>
            <c:explosion val="10"/>
            <c:spPr>
              <a:solidFill>
                <a:srgbClr val="F03E2B"/>
              </a:solidFill>
              <a:ln w="12700" cap="flat">
                <a:noFill/>
                <a:miter lim="400000"/>
              </a:ln>
              <a:effectLst>
                <a:outerShdw sx="100000" sy="100000" kx="0" ky="0" algn="tl" rotWithShape="1" blurRad="127000" dist="0" dir="7320000">
                  <a:srgbClr val="000000">
                    <a:alpha val="55000"/>
                  </a:srgbClr>
                </a:outerShdw>
              </a:effectLst>
              <a:sp3d prstMaterial="matte"/>
            </c:spPr>
          </c:dPt>
          <c:dPt>
            <c:idx val="11"/>
            <c:explosion val="9"/>
            <c:spPr>
              <a:solidFill>
                <a:srgbClr val="A72E6F"/>
              </a:solidFill>
              <a:ln w="12700" cap="flat">
                <a:noFill/>
                <a:miter lim="400000"/>
              </a:ln>
              <a:effectLst>
                <a:outerShdw sx="100000" sy="100000" kx="0" ky="0" algn="tl" rotWithShape="1" blurRad="127000" dist="0" dir="7320000">
                  <a:srgbClr val="000000">
                    <a:alpha val="55000"/>
                  </a:srgbClr>
                </a:outerShdw>
              </a:effectLst>
              <a:sp3d prstMaterial="matte"/>
            </c:spPr>
          </c:dPt>
          <c:dPt>
            <c:idx val="12"/>
            <c:explosion val="8"/>
            <c:spPr>
              <a:solidFill>
                <a:srgbClr val="3795CD"/>
              </a:solidFill>
              <a:ln w="12700" cap="flat">
                <a:noFill/>
                <a:miter lim="400000"/>
              </a:ln>
              <a:effectLst>
                <a:outerShdw sx="100000" sy="100000" kx="0" ky="0" algn="tl" rotWithShape="1" blurRad="127000" dist="0" dir="7320000">
                  <a:srgbClr val="000000">
                    <a:alpha val="55000"/>
                  </a:srgbClr>
                </a:outerShdw>
              </a:effectLst>
              <a:sp3d prstMaterial="matte"/>
            </c:spPr>
          </c:dPt>
          <c:dLbls>
            <c:dLbl>
              <c:idx val="0"/>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1"/>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2"/>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3"/>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4"/>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5"/>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6"/>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7"/>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8"/>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9"/>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0"/>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1"/>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2"/>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showLeaderLines val="0"/>
          </c:dLbls>
          <c:cat>
            <c:strRef>
              <c:f>'BPM High Dividend-1 - Acompanha'!$A$4,'BPM High Dividend-1 - Acompanha'!$A$5,'BPM High Dividend-1 - Acompanha'!$A$6,'BPM High Dividend-1 - Acompanha'!$A$7,'BPM High Dividend-1 - Acompanha'!$A$8,'BPM High Dividend-1 - Acompanha'!$A$9,'BPM High Dividend-1 - Acompanha'!$A$10,'BPM High Dividend-1 - Acompanha'!$A$11,'BPM High Dividend-1 - Acompanha'!$A$14,'BPM High Dividend-1 - Acompanha'!$A$4,'BPM High Dividend-1 - Acompanha'!$A$5,'BPM High Dividend-1 - Acompanha'!$A$6,'BPM High Dividend-1 - Acompanha'!$A$7</c:f>
              <c:strCache>
                <c:ptCount val="0"/>
              </c:strCache>
            </c:strRef>
          </c:cat>
          <c:val>
            <c:numRef>
              <c:f>'BPM High Dividend-1 - Acompanha'!$AF$4:$AF$16</c:f>
              <c:numCache>
                <c:ptCount val="0"/>
              </c:numCache>
            </c:numRef>
          </c:val>
        </c:ser>
      </c:pie3DChart>
      <c:spPr>
        <a:noFill/>
        <a:ln w="12700" cap="flat">
          <a:noFill/>
          <a:miter lim="400000"/>
        </a:ln>
        <a:effectLst/>
      </c:spPr>
    </c:plotArea>
    <c:plotVisOnly val="1"/>
    <c:dispBlanksAs val="gap"/>
  </c:chart>
  <c:spPr>
    <a:noFill/>
    <a:ln>
      <a:noFill/>
    </a:ln>
    <a:effectLst/>
  </c:spPr>
</c:chartSpace>
</file>

<file path=xl/charts/chart1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view3D>
      <c:rotX val="80"/>
      <c:hPercent val="49"/>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
          <c:w val="0.99"/>
          <c:h val="0.9875"/>
        </c:manualLayout>
      </c:layout>
      <c:pie3DChart>
        <c:varyColors val="0"/>
        <c:ser>
          <c:idx val="0"/>
          <c:order val="0"/>
          <c:tx>
            <c:strRef>
              <c:f>'BPM High Dividend-1 - Acompanha'!$CA$2</c:f>
              <c:strCache/>
            </c:strRef>
          </c:tx>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explosion val="11"/>
          <c:dPt>
            <c:idx val="0"/>
            <c:explosion val="11"/>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dPt>
          <c:dPt>
            <c:idx val="1"/>
            <c:explosion val="11"/>
            <c:spPr>
              <a:solidFill>
                <a:schemeClr val="accent3"/>
              </a:solidFill>
              <a:ln w="12700" cap="flat">
                <a:noFill/>
                <a:miter lim="400000"/>
              </a:ln>
              <a:effectLst>
                <a:outerShdw sx="100000" sy="100000" kx="0" ky="0" algn="tl" rotWithShape="1" blurRad="76200" dist="12700" dir="2700000">
                  <a:srgbClr val="000000">
                    <a:alpha val="80000"/>
                  </a:srgbClr>
                </a:outerShdw>
              </a:effectLst>
              <a:sp3d prstMaterial="matte"/>
            </c:spPr>
          </c:dPt>
          <c:dPt>
            <c:idx val="2"/>
            <c:explosion val="11"/>
            <c:spPr>
              <a:solidFill>
                <a:srgbClr val="5F5F5F"/>
              </a:solidFill>
              <a:ln w="12700" cap="flat">
                <a:noFill/>
                <a:miter lim="400000"/>
              </a:ln>
              <a:effectLst>
                <a:outerShdw sx="100000" sy="100000" kx="0" ky="0" algn="tl" rotWithShape="1" blurRad="76200" dist="12700" dir="2700000">
                  <a:srgbClr val="000000">
                    <a:alpha val="80000"/>
                  </a:srgbClr>
                </a:outerShdw>
              </a:effectLst>
              <a:sp3d prstMaterial="matte"/>
            </c:spPr>
          </c:dPt>
          <c:dPt>
            <c:idx val="3"/>
            <c:explosion val="11"/>
            <c:spPr>
              <a:solidFill>
                <a:srgbClr val="FF9300"/>
              </a:solidFill>
              <a:ln w="12700" cap="flat">
                <a:noFill/>
                <a:miter lim="400000"/>
              </a:ln>
              <a:effectLst>
                <a:outerShdw sx="100000" sy="100000" kx="0" ky="0" algn="tl" rotWithShape="1" blurRad="76200" dist="12700" dir="2700000">
                  <a:srgbClr val="000000">
                    <a:alpha val="80000"/>
                  </a:srgbClr>
                </a:outerShdw>
              </a:effectLst>
              <a:sp3d prstMaterial="matte"/>
            </c:spPr>
          </c:dPt>
          <c:dPt>
            <c:idx val="4"/>
            <c:explosion val="11"/>
            <c:spPr>
              <a:solidFill>
                <a:schemeClr val="accent5"/>
              </a:solidFill>
              <a:ln w="12700" cap="flat">
                <a:noFill/>
                <a:miter lim="400000"/>
              </a:ln>
              <a:effectLst>
                <a:outerShdw sx="100000" sy="100000" kx="0" ky="0" algn="tl" rotWithShape="1" blurRad="76200" dist="12700" dir="2700000">
                  <a:srgbClr val="000000">
                    <a:alpha val="80000"/>
                  </a:srgbClr>
                </a:outerShdw>
              </a:effectLst>
              <a:sp3d prstMaterial="matte"/>
            </c:spPr>
          </c:dPt>
          <c:dPt>
            <c:idx val="5"/>
            <c:explosion val="11"/>
            <c:spPr>
              <a:solidFill>
                <a:srgbClr val="99195E"/>
              </a:solidFill>
              <a:ln w="12700" cap="flat">
                <a:noFill/>
                <a:miter lim="400000"/>
              </a:ln>
              <a:effectLst>
                <a:outerShdw sx="100000" sy="100000" kx="0" ky="0" algn="tl" rotWithShape="1" blurRad="76200" dist="12700" dir="2700000">
                  <a:srgbClr val="000000">
                    <a:alpha val="80000"/>
                  </a:srgbClr>
                </a:outerShdw>
              </a:effectLst>
              <a:sp3d prstMaterial="matte"/>
            </c:spPr>
          </c:dPt>
          <c:dPt>
            <c:idx val="6"/>
            <c:explosion val="11"/>
            <c:spPr>
              <a:solidFill>
                <a:srgbClr val="1B85C4"/>
              </a:solidFill>
              <a:ln w="12700" cap="flat">
                <a:noFill/>
                <a:miter lim="400000"/>
              </a:ln>
              <a:effectLst>
                <a:outerShdw sx="100000" sy="100000" kx="0" ky="0" algn="tl" rotWithShape="1" blurRad="127000" dist="0" dir="7320000">
                  <a:srgbClr val="000000">
                    <a:alpha val="55000"/>
                  </a:srgbClr>
                </a:outerShdw>
              </a:effectLst>
              <a:sp3d prstMaterial="matte"/>
            </c:spPr>
          </c:dPt>
          <c:dPt>
            <c:idx val="7"/>
            <c:explosion val="11"/>
            <c:spPr>
              <a:solidFill>
                <a:srgbClr val="33BB19"/>
              </a:solidFill>
              <a:ln w="12700" cap="flat">
                <a:noFill/>
                <a:miter lim="400000"/>
              </a:ln>
              <a:effectLst>
                <a:outerShdw sx="100000" sy="100000" kx="0" ky="0" algn="tl" rotWithShape="1" blurRad="127000" dist="0" dir="7320000">
                  <a:srgbClr val="000000">
                    <a:alpha val="55000"/>
                  </a:srgbClr>
                </a:outerShdw>
              </a:effectLst>
              <a:sp3d prstMaterial="matte"/>
            </c:spPr>
          </c:dPt>
          <c:dPt>
            <c:idx val="8"/>
            <c:explosion val="8"/>
            <c:spPr>
              <a:solidFill>
                <a:srgbClr val="747474"/>
              </a:solidFill>
              <a:ln w="12700" cap="flat">
                <a:noFill/>
                <a:miter lim="400000"/>
              </a:ln>
              <a:effectLst>
                <a:outerShdw sx="100000" sy="100000" kx="0" ky="0" algn="tl" rotWithShape="1" blurRad="127000" dist="0" dir="7320000">
                  <a:srgbClr val="000000">
                    <a:alpha val="55000"/>
                  </a:srgbClr>
                </a:outerShdw>
              </a:effectLst>
              <a:sp3d prstMaterial="matte"/>
            </c:spPr>
          </c:dPt>
          <c:dPt>
            <c:idx val="9"/>
            <c:explosion val="9"/>
            <c:spPr>
              <a:solidFill>
                <a:srgbClr val="FFA122"/>
              </a:solidFill>
              <a:ln w="12700" cap="flat">
                <a:noFill/>
                <a:miter lim="400000"/>
              </a:ln>
              <a:effectLst>
                <a:outerShdw sx="100000" sy="100000" kx="0" ky="0" algn="tl" rotWithShape="1" blurRad="127000" dist="0" dir="7320000">
                  <a:srgbClr val="000000">
                    <a:alpha val="55000"/>
                  </a:srgbClr>
                </a:outerShdw>
              </a:effectLst>
              <a:sp3d prstMaterial="matte"/>
            </c:spPr>
          </c:dPt>
          <c:dPt>
            <c:idx val="10"/>
            <c:explosion val="10"/>
            <c:spPr>
              <a:solidFill>
                <a:srgbClr val="F03E2B"/>
              </a:solidFill>
              <a:ln w="12700" cap="flat">
                <a:noFill/>
                <a:miter lim="400000"/>
              </a:ln>
              <a:effectLst>
                <a:outerShdw sx="100000" sy="100000" kx="0" ky="0" algn="tl" rotWithShape="1" blurRad="127000" dist="0" dir="7320000">
                  <a:srgbClr val="000000">
                    <a:alpha val="55000"/>
                  </a:srgbClr>
                </a:outerShdw>
              </a:effectLst>
              <a:sp3d prstMaterial="matte"/>
            </c:spPr>
          </c:dPt>
          <c:dPt>
            <c:idx val="11"/>
            <c:explosion val="9"/>
            <c:spPr>
              <a:solidFill>
                <a:srgbClr val="A72E6F"/>
              </a:solidFill>
              <a:ln w="12700" cap="flat">
                <a:noFill/>
                <a:miter lim="400000"/>
              </a:ln>
              <a:effectLst>
                <a:outerShdw sx="100000" sy="100000" kx="0" ky="0" algn="tl" rotWithShape="1" blurRad="127000" dist="0" dir="7320000">
                  <a:srgbClr val="000000">
                    <a:alpha val="55000"/>
                  </a:srgbClr>
                </a:outerShdw>
              </a:effectLst>
              <a:sp3d prstMaterial="matte"/>
            </c:spPr>
          </c:dPt>
          <c:dPt>
            <c:idx val="12"/>
            <c:explosion val="9"/>
            <c:spPr>
              <a:solidFill>
                <a:srgbClr val="3795CD"/>
              </a:solidFill>
              <a:ln w="12700" cap="flat">
                <a:noFill/>
                <a:miter lim="400000"/>
              </a:ln>
              <a:effectLst>
                <a:outerShdw sx="100000" sy="100000" kx="0" ky="0" algn="tl" rotWithShape="1" blurRad="127000" dist="0" dir="7320000">
                  <a:srgbClr val="000000">
                    <a:alpha val="55000"/>
                  </a:srgbClr>
                </a:outerShdw>
              </a:effectLst>
              <a:sp3d prstMaterial="matte"/>
            </c:spPr>
          </c:dPt>
          <c:dPt>
            <c:idx val="13"/>
            <c:explosion val="8"/>
            <c:spPr>
              <a:solidFill>
                <a:srgbClr val="4CC635"/>
              </a:solidFill>
              <a:ln w="12700" cap="flat">
                <a:noFill/>
                <a:miter lim="400000"/>
              </a:ln>
              <a:effectLst>
                <a:outerShdw sx="100000" sy="100000" kx="0" ky="0" algn="tl" rotWithShape="1" blurRad="127000" dist="0" dir="7320000">
                  <a:srgbClr val="000000">
                    <a:alpha val="55000"/>
                  </a:srgbClr>
                </a:outerShdw>
              </a:effectLst>
              <a:sp3d prstMaterial="matte"/>
            </c:spPr>
          </c:dPt>
          <c:dPt>
            <c:idx val="14"/>
            <c:explosion val="9"/>
            <c:spPr>
              <a:solidFill>
                <a:srgbClr val="8A8A8A"/>
              </a:solidFill>
              <a:ln w="12700" cap="flat">
                <a:noFill/>
                <a:miter lim="400000"/>
              </a:ln>
              <a:effectLst>
                <a:outerShdw sx="100000" sy="100000" kx="0" ky="0" algn="tl" rotWithShape="1" blurRad="127000" dist="0" dir="7320000">
                  <a:srgbClr val="000000">
                    <a:alpha val="55000"/>
                  </a:srgbClr>
                </a:outerShdw>
              </a:effectLst>
              <a:sp3d prstMaterial="matte"/>
            </c:spPr>
          </c:dPt>
          <c:dPt>
            <c:idx val="15"/>
            <c:explosion val="7"/>
            <c:spPr>
              <a:solidFill>
                <a:srgbClr val="FFB044"/>
              </a:solidFill>
              <a:ln w="12700" cap="flat">
                <a:noFill/>
                <a:miter lim="400000"/>
              </a:ln>
              <a:effectLst>
                <a:outerShdw sx="100000" sy="100000" kx="0" ky="0" algn="tl" rotWithShape="1" blurRad="127000" dist="0" dir="7320000">
                  <a:srgbClr val="000000">
                    <a:alpha val="55000"/>
                  </a:srgbClr>
                </a:outerShdw>
              </a:effectLst>
              <a:sp3d prstMaterial="matte"/>
            </c:spPr>
          </c:dPt>
          <c:dPt>
            <c:idx val="16"/>
            <c:explosion val="10"/>
            <c:spPr>
              <a:solidFill>
                <a:srgbClr val="F35A4A"/>
              </a:solidFill>
              <a:ln w="12700" cap="flat">
                <a:noFill/>
                <a:miter lim="400000"/>
              </a:ln>
              <a:effectLst>
                <a:outerShdw sx="100000" sy="100000" kx="0" ky="0" algn="tl" rotWithShape="1" blurRad="127000" dist="0" dir="7320000">
                  <a:srgbClr val="000000">
                    <a:alpha val="55000"/>
                  </a:srgbClr>
                </a:outerShdw>
              </a:effectLst>
              <a:sp3d prstMaterial="matte"/>
            </c:spPr>
          </c:dPt>
          <c:dPt>
            <c:idx val="17"/>
            <c:explosion val="0"/>
            <c:spPr>
              <a:solidFill>
                <a:srgbClr val="B44681"/>
              </a:solidFill>
              <a:ln w="12700" cap="flat">
                <a:noFill/>
                <a:miter lim="400000"/>
              </a:ln>
              <a:effectLst>
                <a:outerShdw sx="100000" sy="100000" kx="0" ky="0" algn="tl" rotWithShape="1" blurRad="127000" dist="0" dir="7320000">
                  <a:srgbClr val="000000">
                    <a:alpha val="55000"/>
                  </a:srgbClr>
                </a:outerShdw>
              </a:effectLst>
              <a:sp3d prstMaterial="matte"/>
            </c:spPr>
          </c:dPt>
          <c:dLbls>
            <c:dLbl>
              <c:idx val="0"/>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1"/>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2"/>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3"/>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4"/>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5"/>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6"/>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7"/>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8"/>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9"/>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0"/>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1"/>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2"/>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3"/>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4"/>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5"/>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6"/>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7"/>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showLeaderLines val="0"/>
          </c:dLbls>
          <c:cat>
            <c:strRef>
              <c:f>'BPM High Dividend-1 - Acompanha'!$A$4:$A$21</c:f>
              <c:strCache>
                <c:ptCount val="0"/>
              </c:strCache>
            </c:strRef>
          </c:cat>
          <c:val>
            <c:numRef>
              <c:f>'BPM High Dividend-1 - Acompanha'!$AX$4:$AX$21</c:f>
              <c:numCache>
                <c:ptCount val="0"/>
              </c:numCache>
            </c:numRef>
          </c:val>
        </c:ser>
      </c:pie3DChart>
      <c:spPr>
        <a:noFill/>
        <a:ln w="12700" cap="flat">
          <a:noFill/>
          <a:miter lim="400000"/>
        </a:ln>
        <a:effectLst/>
      </c:spPr>
    </c:plotArea>
    <c:plotVisOnly val="1"/>
    <c:dispBlanksAs val="gap"/>
  </c:chart>
  <c:spPr>
    <a:noFill/>
    <a:ln>
      <a:noFill/>
    </a:ln>
    <a:effectLst/>
  </c:spPr>
</c:chartSpace>
</file>

<file path=xl/charts/chart12.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view3D>
      <c:rotX val="80"/>
      <c:hPercent val="49"/>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
          <c:w val="0.99"/>
          <c:h val="0.9875"/>
        </c:manualLayout>
      </c:layout>
      <c:pie3DChart>
        <c:varyColors val="0"/>
        <c:ser>
          <c:idx val="0"/>
          <c:order val="0"/>
          <c:tx>
            <c:strRef>
              <c:f>'BPM High Dividend-1 - Acompanha'!$CA$2</c:f>
              <c:strCache/>
            </c:strRef>
          </c:tx>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explosion val="11"/>
          <c:dPt>
            <c:idx val="0"/>
            <c:explosion val="11"/>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dPt>
          <c:dPt>
            <c:idx val="1"/>
            <c:explosion val="11"/>
            <c:spPr>
              <a:solidFill>
                <a:schemeClr val="accent3"/>
              </a:solidFill>
              <a:ln w="12700" cap="flat">
                <a:noFill/>
                <a:miter lim="400000"/>
              </a:ln>
              <a:effectLst>
                <a:outerShdw sx="100000" sy="100000" kx="0" ky="0" algn="tl" rotWithShape="1" blurRad="76200" dist="12700" dir="2700000">
                  <a:srgbClr val="000000">
                    <a:alpha val="80000"/>
                  </a:srgbClr>
                </a:outerShdw>
              </a:effectLst>
              <a:sp3d prstMaterial="matte"/>
            </c:spPr>
          </c:dPt>
          <c:dPt>
            <c:idx val="2"/>
            <c:explosion val="11"/>
            <c:spPr>
              <a:solidFill>
                <a:srgbClr val="5F5F5F"/>
              </a:solidFill>
              <a:ln w="12700" cap="flat">
                <a:noFill/>
                <a:miter lim="400000"/>
              </a:ln>
              <a:effectLst>
                <a:outerShdw sx="100000" sy="100000" kx="0" ky="0" algn="tl" rotWithShape="1" blurRad="76200" dist="12700" dir="2700000">
                  <a:srgbClr val="000000">
                    <a:alpha val="80000"/>
                  </a:srgbClr>
                </a:outerShdw>
              </a:effectLst>
              <a:sp3d prstMaterial="matte"/>
            </c:spPr>
          </c:dPt>
          <c:dPt>
            <c:idx val="3"/>
            <c:explosion val="11"/>
            <c:spPr>
              <a:solidFill>
                <a:srgbClr val="FF9300"/>
              </a:solidFill>
              <a:ln w="12700" cap="flat">
                <a:noFill/>
                <a:miter lim="400000"/>
              </a:ln>
              <a:effectLst>
                <a:outerShdw sx="100000" sy="100000" kx="0" ky="0" algn="tl" rotWithShape="1" blurRad="76200" dist="12700" dir="2700000">
                  <a:srgbClr val="000000">
                    <a:alpha val="80000"/>
                  </a:srgbClr>
                </a:outerShdw>
              </a:effectLst>
              <a:sp3d prstMaterial="matte"/>
            </c:spPr>
          </c:dPt>
          <c:dPt>
            <c:idx val="4"/>
            <c:explosion val="11"/>
            <c:spPr>
              <a:solidFill>
                <a:schemeClr val="accent5"/>
              </a:solidFill>
              <a:ln w="12700" cap="flat">
                <a:noFill/>
                <a:miter lim="400000"/>
              </a:ln>
              <a:effectLst>
                <a:outerShdw sx="100000" sy="100000" kx="0" ky="0" algn="tl" rotWithShape="1" blurRad="76200" dist="12700" dir="2700000">
                  <a:srgbClr val="000000">
                    <a:alpha val="80000"/>
                  </a:srgbClr>
                </a:outerShdw>
              </a:effectLst>
              <a:sp3d prstMaterial="matte"/>
            </c:spPr>
          </c:dPt>
          <c:dPt>
            <c:idx val="5"/>
            <c:explosion val="11"/>
            <c:spPr>
              <a:solidFill>
                <a:srgbClr val="99195E"/>
              </a:solidFill>
              <a:ln w="12700" cap="flat">
                <a:noFill/>
                <a:miter lim="400000"/>
              </a:ln>
              <a:effectLst>
                <a:outerShdw sx="100000" sy="100000" kx="0" ky="0" algn="tl" rotWithShape="1" blurRad="76200" dist="12700" dir="2700000">
                  <a:srgbClr val="000000">
                    <a:alpha val="80000"/>
                  </a:srgbClr>
                </a:outerShdw>
              </a:effectLst>
              <a:sp3d prstMaterial="matte"/>
            </c:spPr>
          </c:dPt>
          <c:dPt>
            <c:idx val="6"/>
            <c:explosion val="11"/>
            <c:spPr>
              <a:solidFill>
                <a:srgbClr val="1B85C4"/>
              </a:solidFill>
              <a:ln w="12700" cap="flat">
                <a:noFill/>
                <a:miter lim="400000"/>
              </a:ln>
              <a:effectLst>
                <a:outerShdw sx="100000" sy="100000" kx="0" ky="0" algn="tl" rotWithShape="1" blurRad="127000" dist="0" dir="7320000">
                  <a:srgbClr val="000000">
                    <a:alpha val="55000"/>
                  </a:srgbClr>
                </a:outerShdw>
              </a:effectLst>
              <a:sp3d prstMaterial="matte"/>
            </c:spPr>
          </c:dPt>
          <c:dPt>
            <c:idx val="7"/>
            <c:explosion val="11"/>
            <c:spPr>
              <a:solidFill>
                <a:srgbClr val="33BB19"/>
              </a:solidFill>
              <a:ln w="12700" cap="flat">
                <a:noFill/>
                <a:miter lim="400000"/>
              </a:ln>
              <a:effectLst>
                <a:outerShdw sx="100000" sy="100000" kx="0" ky="0" algn="tl" rotWithShape="1" blurRad="127000" dist="0" dir="7320000">
                  <a:srgbClr val="000000">
                    <a:alpha val="55000"/>
                  </a:srgbClr>
                </a:outerShdw>
              </a:effectLst>
              <a:sp3d prstMaterial="matte"/>
            </c:spPr>
          </c:dPt>
          <c:dPt>
            <c:idx val="8"/>
            <c:explosion val="8"/>
            <c:spPr>
              <a:solidFill>
                <a:srgbClr val="747474"/>
              </a:solidFill>
              <a:ln w="12700" cap="flat">
                <a:noFill/>
                <a:miter lim="400000"/>
              </a:ln>
              <a:effectLst>
                <a:outerShdw sx="100000" sy="100000" kx="0" ky="0" algn="tl" rotWithShape="1" blurRad="127000" dist="0" dir="7320000">
                  <a:srgbClr val="000000">
                    <a:alpha val="55000"/>
                  </a:srgbClr>
                </a:outerShdw>
              </a:effectLst>
              <a:sp3d prstMaterial="matte"/>
            </c:spPr>
          </c:dPt>
          <c:dPt>
            <c:idx val="9"/>
            <c:explosion val="9"/>
            <c:spPr>
              <a:solidFill>
                <a:srgbClr val="FFA122"/>
              </a:solidFill>
              <a:ln w="12700" cap="flat">
                <a:noFill/>
                <a:miter lim="400000"/>
              </a:ln>
              <a:effectLst>
                <a:outerShdw sx="100000" sy="100000" kx="0" ky="0" algn="tl" rotWithShape="1" blurRad="127000" dist="0" dir="7320000">
                  <a:srgbClr val="000000">
                    <a:alpha val="55000"/>
                  </a:srgbClr>
                </a:outerShdw>
              </a:effectLst>
              <a:sp3d prstMaterial="matte"/>
            </c:spPr>
          </c:dPt>
          <c:dPt>
            <c:idx val="10"/>
            <c:explosion val="10"/>
            <c:spPr>
              <a:solidFill>
                <a:srgbClr val="F03E2B"/>
              </a:solidFill>
              <a:ln w="12700" cap="flat">
                <a:noFill/>
                <a:miter lim="400000"/>
              </a:ln>
              <a:effectLst>
                <a:outerShdw sx="100000" sy="100000" kx="0" ky="0" algn="tl" rotWithShape="1" blurRad="127000" dist="0" dir="7320000">
                  <a:srgbClr val="000000">
                    <a:alpha val="55000"/>
                  </a:srgbClr>
                </a:outerShdw>
              </a:effectLst>
              <a:sp3d prstMaterial="matte"/>
            </c:spPr>
          </c:dPt>
          <c:dPt>
            <c:idx val="11"/>
            <c:explosion val="9"/>
            <c:spPr>
              <a:solidFill>
                <a:srgbClr val="A72E6F"/>
              </a:solidFill>
              <a:ln w="12700" cap="flat">
                <a:noFill/>
                <a:miter lim="400000"/>
              </a:ln>
              <a:effectLst>
                <a:outerShdw sx="100000" sy="100000" kx="0" ky="0" algn="tl" rotWithShape="1" blurRad="127000" dist="0" dir="7320000">
                  <a:srgbClr val="000000">
                    <a:alpha val="55000"/>
                  </a:srgbClr>
                </a:outerShdw>
              </a:effectLst>
              <a:sp3d prstMaterial="matte"/>
            </c:spPr>
          </c:dPt>
          <c:dPt>
            <c:idx val="12"/>
            <c:explosion val="10"/>
            <c:spPr>
              <a:solidFill>
                <a:srgbClr val="3795CD"/>
              </a:solidFill>
              <a:ln w="12700" cap="flat">
                <a:noFill/>
                <a:miter lim="400000"/>
              </a:ln>
              <a:effectLst>
                <a:outerShdw sx="100000" sy="100000" kx="0" ky="0" algn="tl" rotWithShape="1" blurRad="127000" dist="0" dir="7320000">
                  <a:srgbClr val="000000">
                    <a:alpha val="55000"/>
                  </a:srgbClr>
                </a:outerShdw>
              </a:effectLst>
              <a:sp3d prstMaterial="matte"/>
            </c:spPr>
          </c:dPt>
          <c:dPt>
            <c:idx val="13"/>
            <c:explosion val="0"/>
            <c:spPr>
              <a:solidFill>
                <a:srgbClr val="4CC635"/>
              </a:solidFill>
              <a:ln w="12700" cap="flat">
                <a:noFill/>
                <a:miter lim="400000"/>
              </a:ln>
              <a:effectLst>
                <a:outerShdw sx="100000" sy="100000" kx="0" ky="0" algn="tl" rotWithShape="1" blurRad="127000" dist="0" dir="7320000">
                  <a:srgbClr val="000000">
                    <a:alpha val="55000"/>
                  </a:srgbClr>
                </a:outerShdw>
              </a:effectLst>
              <a:sp3d prstMaterial="matte"/>
            </c:spPr>
          </c:dPt>
          <c:dLbls>
            <c:dLbl>
              <c:idx val="0"/>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1"/>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2"/>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3"/>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4"/>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5"/>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6"/>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7"/>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8"/>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9"/>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0"/>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1"/>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2"/>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3"/>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showLeaderLines val="0"/>
          </c:dLbls>
          <c:cat>
            <c:strRef>
              <c:f>'BPM High Dividend-1 - Acompanha'!$A$4,'BPM High Dividend-1 - Acompanha'!$A$5,'BPM High Dividend-1 - Acompanha'!$A$6,'BPM High Dividend-1 - Acompanha'!$A$7,'BPM High Dividend-1 - Acompanha'!$A$8,'BPM High Dividend-1 - Acompanha'!$A$9,'BPM High Dividend-1 - Acompanha'!$A$10,'BPM High Dividend-1 - Acompanha'!$A$11,'BPM High Dividend-1 - Acompanha'!$A$14,'BPM High Dividend-1 - Acompanha'!$A$4,'BPM High Dividend-1 - Acompanha'!$A$15,'BPM High Dividend-1 - Acompanha'!$A$6,'BPM High Dividend-1 - Acompanha'!$A$16,'BPM High Dividend-1 - Acompanha'!$A$17</c:f>
              <c:strCache>
                <c:ptCount val="0"/>
              </c:strCache>
            </c:strRef>
          </c:cat>
          <c:val>
            <c:numRef>
              <c:f>'BPM High Dividend-1 - Acompanha'!$BD$4:$BD$17</c:f>
              <c:numCache>
                <c:ptCount val="0"/>
              </c:numCache>
            </c:numRef>
          </c:val>
        </c:ser>
      </c:pie3DChart>
      <c:spPr>
        <a:noFill/>
        <a:ln w="12700" cap="flat">
          <a:noFill/>
          <a:miter lim="400000"/>
        </a:ln>
        <a:effectLst/>
      </c:spPr>
    </c:plotArea>
    <c:plotVisOnly val="1"/>
    <c:dispBlanksAs val="gap"/>
  </c:chart>
  <c:spPr>
    <a:noFill/>
    <a:ln>
      <a:noFill/>
    </a:ln>
    <a:effectLst/>
  </c:spPr>
</c:chartSpace>
</file>

<file path=xl/charts/chart13.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view3D>
      <c:rotX val="3"/>
      <c:hPercent val="64"/>
      <c:rotY val="3"/>
      <c:depthPercent val="31"/>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
          <c:w val="0.99"/>
          <c:h val="0.9875"/>
        </c:manualLayout>
      </c:layout>
      <c:bar3DChart>
        <c:barDir val="col"/>
        <c:grouping val="clustered"/>
        <c:varyColors val="0"/>
        <c:ser>
          <c:idx val="0"/>
          <c:order val="0"/>
          <c:tx>
            <c:strRef>
              <c:f>'BPM High Dividend-1 - Acompanha'!$A$22:$A$22</c:f>
              <c:strCache>
                <c:ptCount val="1"/>
                <c:pt idx="0">
                  <c:v>janeiro</c:v>
                </c:pt>
              </c:strCache>
            </c:strRef>
          </c:tx>
          <c:spPr>
            <a:blipFill rotWithShape="1">
              <a:blip r:embed="rId1"/>
              <a:srcRect l="0" t="0" r="0" b="0"/>
              <a:stretch>
                <a:fillRect/>
              </a:stretch>
            </a:blipFill>
            <a:ln w="12700" cap="flat">
              <a:noFill/>
              <a:miter lim="400000"/>
            </a:ln>
            <a:effectLst>
              <a:outerShdw sx="100000" sy="100000" kx="0" ky="0" algn="tl" rotWithShape="1" blurRad="127000" dist="0" dir="7800000">
                <a:srgbClr val="000000">
                  <a:alpha val="50000"/>
                </a:srgbClr>
              </a:outerShdw>
            </a:effectLst>
            <a:sp3d prstMaterial="matte"/>
          </c:spPr>
          <c:invertIfNegative val="0"/>
          <c:pictureOptions>
            <c:pictureFormat val="stretch"/>
          </c:pictureOptions>
          <c:dLbls>
            <c:numFmt formatCode="#,##0" sourceLinked="1"/>
            <c:txPr>
              <a:bodyPr/>
              <a:lstStyle/>
              <a:p>
                <a:pPr>
                  <a:defRPr b="0" i="0" strike="noStrike" sz="1200" u="none">
                    <a:solidFill>
                      <a:srgbClr val="FFFFFF"/>
                    </a:solidFill>
                    <a:effectLst>
                      <a:outerShdw sx="100000" sy="100000" kx="0" ky="0" algn="tl" rotWithShape="1" blurRad="0" dist="38100" dir="2700000">
                        <a:srgbClr val="000000">
                          <a:alpha val="33333"/>
                        </a:srgbClr>
                      </a:outerShdw>
                    </a:effectLst>
                    <a:latin typeface="Baskerville SemiBold"/>
                  </a:defRPr>
                </a:pPr>
              </a:p>
            </c:txPr>
            <c:showLegendKey val="0"/>
            <c:showVal val="0"/>
            <c:showCatName val="0"/>
            <c:showSerName val="0"/>
            <c:showPercent val="0"/>
            <c:showBubbleSize val="0"/>
            <c:showLeaderLines val="0"/>
          </c:dLbls>
          <c:cat>
            <c:strRef>
              <c:f>'BPM High Dividend-1 - Acompanha'!$E$2,'BPM High Dividend-1 - Acompanha'!$K$2,'BPM High Dividend-1 - Acompanha'!$Q$2,'BPM High Dividend-1 - Acompanha'!$W$2,'BPM High Dividend-1 - Acompanha'!$AC$2,'BPM High Dividend-1 - Acompanha'!$AI$2,'BPM High Dividend-1 - Acompanha'!$AO$2,'BPM High Dividend-1 - Acompanha'!$AU$2,'BPM High Dividend-1 - Acompanha'!$BA$2,'BPM High Dividend-1 - Acompanha'!$BG$2,'BPM High Dividend-1 - Acompanha'!$BM$2,'BPM High Dividend-1 - Acompanha'!$BS$2</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'BPM High Dividend-1 - Acompanha'!$H$22,'BPM High Dividend-1 - Acompanha'!$N$22,'BPM High Dividend-1 - Acompanha'!$T$22,'BPM High Dividend-1 - Acompanha'!$Z$22,'BPM High Dividend-1 - Acompanha'!$AF$22,'BPM High Dividend-1 - Acompanha'!$AL$22,'BPM High Dividend-1 - Acompanha'!$AR$22,'BPM High Dividend-1 - Acompanha'!$AX$22,'BPM High Dividend-1 - Acompanha'!$BD$22,'BPM High Dividend-1 - Acompanha'!$BJ$22,'BPM High Dividend-1 - Acompanha'!$BP$22,'BPM High Dividend-1 - Acompanha'!$BV$22</c:f>
              <c:numCache>
                <c:ptCount val="12"/>
                <c:pt idx="0">
                  <c:v>4030.120000</c:v>
                </c:pt>
                <c:pt idx="1">
                  <c:v>4318.980000</c:v>
                </c:pt>
                <c:pt idx="2">
                  <c:v>4719.120000</c:v>
                </c:pt>
                <c:pt idx="3">
                  <c:v>4408.140000</c:v>
                </c:pt>
                <c:pt idx="4">
                  <c:v>4928.090000</c:v>
                </c:pt>
                <c:pt idx="5">
                  <c:v>4486.200000</c:v>
                </c:pt>
                <c:pt idx="6">
                  <c:v>4894.150000</c:v>
                </c:pt>
                <c:pt idx="7">
                  <c:v>4678.140000</c:v>
                </c:pt>
                <c:pt idx="8">
                  <c:v>0.000000</c:v>
                </c:pt>
                <c:pt idx="9">
                  <c:v>0.000000</c:v>
                </c:pt>
                <c:pt idx="10">
                  <c:v>0.000000</c:v>
                </c:pt>
                <c:pt idx="11">
                  <c:v>0.000000</c:v>
                </c:pt>
              </c:numCache>
            </c:numRef>
          </c:val>
          <c:shape val="box"/>
        </c:ser>
        <c:gapWidth val="40"/>
        <c:gapDepth val="150"/>
        <c:shape val="box"/>
        <c:axId val="2094734552"/>
        <c:axId val="2094734553"/>
        <c:axId val="2094734554"/>
      </c:bar3DChart>
      <c:catAx>
        <c:axId val="2094734552"/>
        <c:scaling>
          <c:orientation val="minMax"/>
        </c:scaling>
        <c:delete val="0"/>
        <c:axPos val="b"/>
        <c:numFmt formatCode="[$$-409]#,##0.00" sourceLinked="1"/>
        <c:majorTickMark val="none"/>
        <c:minorTickMark val="none"/>
        <c:tickLblPos val="low"/>
        <c:spPr>
          <a:ln w="6350" cap="flat">
            <a:noFill/>
            <a:prstDash val="solid"/>
            <a:miter lim="400000"/>
          </a:ln>
        </c:spPr>
        <c:txPr>
          <a:bodyPr rot="0"/>
          <a:lstStyle/>
          <a:p>
            <a:pPr>
              <a:defRPr b="0" i="0" strike="noStrike" sz="1000" u="none">
                <a:solidFill>
                  <a:srgbClr val="FFFFFF"/>
                </a:solidFill>
                <a:latin typeface="Baskerville"/>
              </a:defRPr>
            </a:pPr>
          </a:p>
        </c:txPr>
        <c:crossAx val="2094734553"/>
        <c:crosses val="autoZero"/>
        <c:auto val="1"/>
        <c:lblAlgn val="ctr"/>
        <c:noMultiLvlLbl val="1"/>
      </c:catAx>
      <c:valAx>
        <c:axId val="2094734553"/>
        <c:scaling>
          <c:orientation val="minMax"/>
        </c:scaling>
        <c:delete val="0"/>
        <c:axPos val="l"/>
        <c:majorGridlines>
          <c:spPr>
            <a:ln w="6350" cap="flat">
              <a:solidFill>
                <a:srgbClr val="A7A7A7"/>
              </a:solidFill>
              <a:custDash>
                <a:ds d="200000" sp="200000"/>
              </a:custDash>
              <a:miter lim="400000"/>
            </a:ln>
          </c:spPr>
        </c:majorGridlines>
        <c:numFmt formatCode="[$$-409]#,##0.00" sourceLinked="1"/>
        <c:majorTickMark val="none"/>
        <c:minorTickMark val="none"/>
        <c:tickLblPos val="high"/>
        <c:spPr>
          <a:ln w="6350" cap="flat">
            <a:noFill/>
            <a:prstDash val="solid"/>
            <a:miter lim="400000"/>
          </a:ln>
        </c:spPr>
        <c:txPr>
          <a:bodyPr rot="0"/>
          <a:lstStyle/>
          <a:p>
            <a:pPr>
              <a:defRPr b="0" i="0" strike="noStrike" sz="1000" u="none">
                <a:solidFill>
                  <a:srgbClr val="FFFFFF"/>
                </a:solidFill>
                <a:latin typeface="Baskerville"/>
              </a:defRPr>
            </a:pPr>
          </a:p>
        </c:txPr>
        <c:crossAx val="2094734552"/>
        <c:crosses val="autoZero"/>
        <c:crossBetween val="between"/>
        <c:majorUnit val="500"/>
        <c:minorUnit val="250"/>
      </c:valAx>
      <c:serAx>
        <c:axId val="2094734554"/>
        <c:scaling>
          <c:orientation val="minMax"/>
        </c:scaling>
        <c:delete val="0"/>
        <c:axPos val="b"/>
        <c:majorTickMark val="out"/>
        <c:minorTickMark val="none"/>
        <c:tickLblPos val="none"/>
        <c:spPr>
          <a:ln w="6350" cap="flat">
            <a:noFill/>
            <a:prstDash val="solid"/>
            <a:miter lim="400000"/>
          </a:ln>
        </c:spPr>
        <c:crossAx val="2094734553"/>
        <c:crosses val="autoZero"/>
        <c:tickLblSkip val="1"/>
      </c:serAx>
      <c:spPr>
        <a:noFill/>
        <a:ln w="12700" cap="flat">
          <a:noFill/>
          <a:miter lim="400000"/>
        </a:ln>
        <a:effectLst/>
      </c:spPr>
    </c:plotArea>
    <c:plotVisOnly val="1"/>
    <c:dispBlanksAs val="gap"/>
  </c:chart>
  <c:spPr>
    <a:noFill/>
    <a:ln>
      <a:noFill/>
    </a:ln>
    <a:effectLst/>
  </c:spPr>
</c:chartSpace>
</file>

<file path=xl/charts/chart14.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35527"/>
          <c:y val="0.0992895"/>
          <c:w val="0.859473"/>
          <c:h val="0.839828"/>
        </c:manualLayout>
      </c:layout>
      <c:barChart>
        <c:barDir val="col"/>
        <c:grouping val="clustered"/>
        <c:varyColors val="0"/>
        <c:ser>
          <c:idx val="0"/>
          <c:order val="0"/>
          <c:tx>
            <c:v>Dividendos liquido, recebido em dólar</c:v>
          </c:tx>
          <c:spPr>
            <a:solidFill>
              <a:srgbClr val="B34B00"/>
            </a:soli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0" dist="38100" dir="2700000">
                        <a:srgbClr val="000000">
                          <a:alpha val="33333"/>
                        </a:srgbClr>
                      </a:outerShdw>
                    </a:effectLst>
                    <a:latin typeface="Baskerville SemiBold"/>
                  </a:defRPr>
                </a:pPr>
              </a:p>
            </c:txPr>
            <c:dLblPos val="inEnd"/>
            <c:showLegendKey val="0"/>
            <c:showVal val="0"/>
            <c:showCatName val="0"/>
            <c:showSerName val="0"/>
            <c:showPercent val="0"/>
            <c:showBubbleSize val="0"/>
            <c:showLeaderLines val="0"/>
          </c:dLbls>
          <c:cat>
            <c:strLit>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Lit>
          </c:cat>
          <c:val>
            <c:numRef>
              <c:f>'BPM High Dividend-1 - Dividendo'!$F$13,'BPM High Dividend-1 - Dividendo'!$F$22,'BPM High Dividend-1 - Dividendo'!$F$29,'BPM High Dividend-1 - Dividendo'!$F$39,'BPM High Dividend-1 - Dividendo'!$F$48,'BPM High Dividend-1 - Dividendo'!$F$55,'BPM High Dividend-1 - Dividendo'!$F$66,'BPM High Dividend-1 - Dividendo'!$F$75,'BPM High Dividend-1 - Dividendo'!$F$83,'BPM High Dividend-1 - Dividendo'!$F$93,'BPM High Dividend-1 - Dividendo'!$F$102,'BPM High Dividend-1 - Dividendo'!$F$108</c:f>
              <c:numCache>
                <c:ptCount val="12"/>
                <c:pt idx="0">
                  <c:v>12.957000</c:v>
                </c:pt>
                <c:pt idx="1">
                  <c:v>14.931000</c:v>
                </c:pt>
                <c:pt idx="2">
                  <c:v>7.336000</c:v>
                </c:pt>
                <c:pt idx="3">
                  <c:v>16.975000</c:v>
                </c:pt>
                <c:pt idx="4">
                  <c:v>14.473900</c:v>
                </c:pt>
                <c:pt idx="5">
                  <c:v>8.603000</c:v>
                </c:pt>
                <c:pt idx="6">
                  <c:v>21.413000</c:v>
                </c:pt>
                <c:pt idx="7">
                  <c:v>14.476000</c:v>
                </c:pt>
                <c:pt idx="8">
                  <c:v>0.000000</c:v>
                </c:pt>
                <c:pt idx="9">
                  <c:v>0.000000</c:v>
                </c:pt>
                <c:pt idx="10">
                  <c:v>0.000000</c:v>
                </c:pt>
                <c:pt idx="11">
                  <c:v>0.000000</c:v>
                </c:pt>
              </c:numCache>
            </c:numRef>
          </c:val>
        </c:ser>
        <c:gapWidth val="40"/>
        <c:overlap val="-10"/>
        <c:axId val="2094734552"/>
        <c:axId val="2094734553"/>
      </c:barChart>
      <c:catAx>
        <c:axId val="2094734552"/>
        <c:scaling>
          <c:orientation val="minMax"/>
        </c:scaling>
        <c:delete val="0"/>
        <c:axPos val="b"/>
        <c:numFmt formatCode="[$$-409]0.00" sourceLinked="1"/>
        <c:majorTickMark val="none"/>
        <c:minorTickMark val="none"/>
        <c:tickLblPos val="low"/>
        <c:spPr>
          <a:ln w="6350" cap="flat">
            <a:solidFill>
              <a:srgbClr val="A7A7A7"/>
            </a:solidFill>
            <a:prstDash val="solid"/>
            <a:miter lim="400000"/>
          </a:ln>
        </c:spPr>
        <c:txPr>
          <a:bodyPr rot="0"/>
          <a:lstStyle/>
          <a:p>
            <a:pPr>
              <a:defRPr b="0" i="0" strike="noStrike" sz="1100" u="none">
                <a:solidFill>
                  <a:srgbClr val="FFFFFF"/>
                </a:solidFill>
                <a:latin typeface="Baskerville"/>
              </a:defRPr>
            </a:pPr>
          </a:p>
        </c:txPr>
        <c:crossAx val="2094734553"/>
        <c:crosses val="autoZero"/>
        <c:auto val="1"/>
        <c:lblAlgn val="ctr"/>
        <c:noMultiLvlLbl val="1"/>
      </c:catAx>
      <c:valAx>
        <c:axId val="2094734553"/>
        <c:scaling>
          <c:orientation val="minMax"/>
        </c:scaling>
        <c:delete val="0"/>
        <c:axPos val="l"/>
        <c:majorGridlines>
          <c:spPr>
            <a:ln w="6350" cap="flat">
              <a:solidFill>
                <a:srgbClr val="A7A7A7"/>
              </a:solidFill>
              <a:custDash>
                <a:ds d="200000" sp="200000"/>
              </a:custDash>
              <a:miter lim="400000"/>
            </a:ln>
          </c:spPr>
        </c:majorGridlines>
        <c:numFmt formatCode="[$$-409]0.00" sourceLinked="1"/>
        <c:majorTickMark val="none"/>
        <c:minorTickMark val="none"/>
        <c:tickLblPos val="nextTo"/>
        <c:spPr>
          <a:ln w="6350" cap="flat">
            <a:noFill/>
            <a:prstDash val="solid"/>
            <a:miter lim="400000"/>
          </a:ln>
        </c:spPr>
        <c:txPr>
          <a:bodyPr rot="0"/>
          <a:lstStyle/>
          <a:p>
            <a:pPr>
              <a:defRPr b="0" i="0" strike="noStrike" sz="1500" u="none">
                <a:solidFill>
                  <a:srgbClr val="FFFFFF"/>
                </a:solidFill>
                <a:latin typeface="Baskerville"/>
              </a:defRPr>
            </a:pPr>
          </a:p>
        </c:txPr>
        <c:crossAx val="2094734552"/>
        <c:crosses val="autoZero"/>
        <c:crossBetween val="between"/>
        <c:majorUnit val="3.75"/>
        <c:minorUnit val="1.875"/>
      </c:valAx>
      <c:spPr>
        <a:noFill/>
        <a:ln w="12700" cap="flat">
          <a:noFill/>
          <a:miter lim="400000"/>
        </a:ln>
        <a:effectLst/>
      </c:spPr>
    </c:plotArea>
    <c:legend>
      <c:legendPos val="t"/>
      <c:layout>
        <c:manualLayout>
          <c:xMode val="edge"/>
          <c:yMode val="edge"/>
          <c:x val="0.14874"/>
          <c:y val="0"/>
          <c:w val="0.815022"/>
          <c:h val="0.0856769"/>
        </c:manualLayout>
      </c:layout>
      <c:overlay val="1"/>
      <c:spPr>
        <a:noFill/>
        <a:ln w="12700" cap="flat">
          <a:noFill/>
          <a:miter lim="400000"/>
        </a:ln>
        <a:effectLst/>
      </c:spPr>
      <c:txPr>
        <a:bodyPr rot="0"/>
        <a:lstStyle/>
        <a:p>
          <a:pPr>
            <a:defRPr b="0" i="0" strike="noStrike" sz="1900" u="none">
              <a:solidFill>
                <a:srgbClr val="FFFFFF"/>
              </a:solidFill>
              <a:latin typeface="Baskerville"/>
            </a:defRPr>
          </a:pPr>
        </a:p>
      </c:txPr>
    </c:legend>
    <c:plotVisOnly val="1"/>
    <c:dispBlanksAs val="gap"/>
  </c:chart>
  <c:spPr>
    <a:noFill/>
    <a:ln>
      <a:noFill/>
    </a:ln>
    <a:effectLst/>
  </c:spPr>
</c:chartSpace>
</file>

<file path=xl/charts/chart15.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view3D>
      <c:rotX val="80"/>
      <c:hPercent val="49"/>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
          <c:w val="0.99"/>
          <c:h val="0.9875"/>
        </c:manualLayout>
      </c:layout>
      <c:pie3DChart>
        <c:varyColors val="0"/>
        <c:ser>
          <c:idx val="0"/>
          <c:order val="0"/>
          <c:tx>
            <c:strRef>
              <c:f>'BPM High Dividend-1 - Acompanha'!$CA$2</c:f>
              <c:strCache/>
            </c:strRef>
          </c:tx>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explosion val="11"/>
          <c:dPt>
            <c:idx val="0"/>
            <c:explosion val="11"/>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dPt>
          <c:dPt>
            <c:idx val="1"/>
            <c:explosion val="11"/>
            <c:spPr>
              <a:solidFill>
                <a:schemeClr val="accent3"/>
              </a:solidFill>
              <a:ln w="12700" cap="flat">
                <a:noFill/>
                <a:miter lim="400000"/>
              </a:ln>
              <a:effectLst>
                <a:outerShdw sx="100000" sy="100000" kx="0" ky="0" algn="tl" rotWithShape="1" blurRad="76200" dist="12700" dir="2700000">
                  <a:srgbClr val="000000">
                    <a:alpha val="80000"/>
                  </a:srgbClr>
                </a:outerShdw>
              </a:effectLst>
              <a:sp3d prstMaterial="matte"/>
            </c:spPr>
          </c:dPt>
          <c:dPt>
            <c:idx val="2"/>
            <c:explosion val="11"/>
            <c:spPr>
              <a:solidFill>
                <a:srgbClr val="5F5F5F"/>
              </a:solidFill>
              <a:ln w="12700" cap="flat">
                <a:noFill/>
                <a:miter lim="400000"/>
              </a:ln>
              <a:effectLst>
                <a:outerShdw sx="100000" sy="100000" kx="0" ky="0" algn="tl" rotWithShape="1" blurRad="76200" dist="12700" dir="2700000">
                  <a:srgbClr val="000000">
                    <a:alpha val="80000"/>
                  </a:srgbClr>
                </a:outerShdw>
              </a:effectLst>
              <a:sp3d prstMaterial="matte"/>
            </c:spPr>
          </c:dPt>
          <c:dPt>
            <c:idx val="3"/>
            <c:explosion val="11"/>
            <c:spPr>
              <a:solidFill>
                <a:srgbClr val="FF9300"/>
              </a:solidFill>
              <a:ln w="12700" cap="flat">
                <a:noFill/>
                <a:miter lim="400000"/>
              </a:ln>
              <a:effectLst>
                <a:outerShdw sx="100000" sy="100000" kx="0" ky="0" algn="tl" rotWithShape="1" blurRad="76200" dist="12700" dir="2700000">
                  <a:srgbClr val="000000">
                    <a:alpha val="80000"/>
                  </a:srgbClr>
                </a:outerShdw>
              </a:effectLst>
              <a:sp3d prstMaterial="matte"/>
            </c:spPr>
          </c:dPt>
          <c:dPt>
            <c:idx val="4"/>
            <c:explosion val="11"/>
            <c:spPr>
              <a:solidFill>
                <a:schemeClr val="accent5"/>
              </a:solidFill>
              <a:ln w="12700" cap="flat">
                <a:noFill/>
                <a:miter lim="400000"/>
              </a:ln>
              <a:effectLst>
                <a:outerShdw sx="100000" sy="100000" kx="0" ky="0" algn="tl" rotWithShape="1" blurRad="76200" dist="12700" dir="2700000">
                  <a:srgbClr val="000000">
                    <a:alpha val="80000"/>
                  </a:srgbClr>
                </a:outerShdw>
              </a:effectLst>
              <a:sp3d prstMaterial="matte"/>
            </c:spPr>
          </c:dPt>
          <c:dPt>
            <c:idx val="5"/>
            <c:explosion val="11"/>
            <c:spPr>
              <a:solidFill>
                <a:srgbClr val="99195E"/>
              </a:solidFill>
              <a:ln w="12700" cap="flat">
                <a:noFill/>
                <a:miter lim="400000"/>
              </a:ln>
              <a:effectLst>
                <a:outerShdw sx="100000" sy="100000" kx="0" ky="0" algn="tl" rotWithShape="1" blurRad="76200" dist="12700" dir="2700000">
                  <a:srgbClr val="000000">
                    <a:alpha val="80000"/>
                  </a:srgbClr>
                </a:outerShdw>
              </a:effectLst>
              <a:sp3d prstMaterial="matte"/>
            </c:spPr>
          </c:dPt>
          <c:dPt>
            <c:idx val="6"/>
            <c:explosion val="11"/>
            <c:spPr>
              <a:solidFill>
                <a:srgbClr val="1B85C4"/>
              </a:solidFill>
              <a:ln w="12700" cap="flat">
                <a:noFill/>
                <a:miter lim="400000"/>
              </a:ln>
              <a:effectLst>
                <a:outerShdw sx="100000" sy="100000" kx="0" ky="0" algn="tl" rotWithShape="1" blurRad="127000" dist="0" dir="7320000">
                  <a:srgbClr val="000000">
                    <a:alpha val="55000"/>
                  </a:srgbClr>
                </a:outerShdw>
              </a:effectLst>
              <a:sp3d prstMaterial="matte"/>
            </c:spPr>
          </c:dPt>
          <c:dPt>
            <c:idx val="7"/>
            <c:explosion val="11"/>
            <c:spPr>
              <a:solidFill>
                <a:srgbClr val="33BB19"/>
              </a:solidFill>
              <a:ln w="12700" cap="flat">
                <a:noFill/>
                <a:miter lim="400000"/>
              </a:ln>
              <a:effectLst>
                <a:outerShdw sx="100000" sy="100000" kx="0" ky="0" algn="tl" rotWithShape="1" blurRad="127000" dist="0" dir="7320000">
                  <a:srgbClr val="000000">
                    <a:alpha val="55000"/>
                  </a:srgbClr>
                </a:outerShdw>
              </a:effectLst>
              <a:sp3d prstMaterial="matte"/>
            </c:spPr>
          </c:dPt>
          <c:dPt>
            <c:idx val="8"/>
            <c:explosion val="8"/>
            <c:spPr>
              <a:solidFill>
                <a:srgbClr val="747474"/>
              </a:solidFill>
              <a:ln w="12700" cap="flat">
                <a:noFill/>
                <a:miter lim="400000"/>
              </a:ln>
              <a:effectLst>
                <a:outerShdw sx="100000" sy="100000" kx="0" ky="0" algn="tl" rotWithShape="1" blurRad="127000" dist="0" dir="7320000">
                  <a:srgbClr val="000000">
                    <a:alpha val="55000"/>
                  </a:srgbClr>
                </a:outerShdw>
              </a:effectLst>
              <a:sp3d prstMaterial="matte"/>
            </c:spPr>
          </c:dPt>
          <c:dPt>
            <c:idx val="9"/>
            <c:explosion val="9"/>
            <c:spPr>
              <a:solidFill>
                <a:srgbClr val="FFA122"/>
              </a:solidFill>
              <a:ln w="12700" cap="flat">
                <a:noFill/>
                <a:miter lim="400000"/>
              </a:ln>
              <a:effectLst>
                <a:outerShdw sx="100000" sy="100000" kx="0" ky="0" algn="tl" rotWithShape="1" blurRad="127000" dist="0" dir="7320000">
                  <a:srgbClr val="000000">
                    <a:alpha val="55000"/>
                  </a:srgbClr>
                </a:outerShdw>
              </a:effectLst>
              <a:sp3d prstMaterial="matte"/>
            </c:spPr>
          </c:dPt>
          <c:dPt>
            <c:idx val="10"/>
            <c:explosion val="10"/>
            <c:spPr>
              <a:solidFill>
                <a:srgbClr val="F03E2B"/>
              </a:solidFill>
              <a:ln w="12700" cap="flat">
                <a:noFill/>
                <a:miter lim="400000"/>
              </a:ln>
              <a:effectLst>
                <a:outerShdw sx="100000" sy="100000" kx="0" ky="0" algn="tl" rotWithShape="1" blurRad="127000" dist="0" dir="7320000">
                  <a:srgbClr val="000000">
                    <a:alpha val="55000"/>
                  </a:srgbClr>
                </a:outerShdw>
              </a:effectLst>
              <a:sp3d prstMaterial="matte"/>
            </c:spPr>
          </c:dPt>
          <c:dPt>
            <c:idx val="11"/>
            <c:explosion val="9"/>
            <c:spPr>
              <a:solidFill>
                <a:srgbClr val="A72E6F"/>
              </a:solidFill>
              <a:ln w="12700" cap="flat">
                <a:noFill/>
                <a:miter lim="400000"/>
              </a:ln>
              <a:effectLst>
                <a:outerShdw sx="100000" sy="100000" kx="0" ky="0" algn="tl" rotWithShape="1" blurRad="127000" dist="0" dir="7320000">
                  <a:srgbClr val="000000">
                    <a:alpha val="55000"/>
                  </a:srgbClr>
                </a:outerShdw>
              </a:effectLst>
              <a:sp3d prstMaterial="matte"/>
            </c:spPr>
          </c:dPt>
          <c:dPt>
            <c:idx val="12"/>
            <c:explosion val="0"/>
            <c:spPr>
              <a:solidFill>
                <a:srgbClr val="3795CD"/>
              </a:solidFill>
              <a:ln w="12700" cap="flat">
                <a:noFill/>
                <a:miter lim="400000"/>
              </a:ln>
              <a:effectLst>
                <a:outerShdw sx="100000" sy="100000" kx="0" ky="0" algn="tl" rotWithShape="1" blurRad="127000" dist="0" dir="7320000">
                  <a:srgbClr val="000000">
                    <a:alpha val="55000"/>
                  </a:srgbClr>
                </a:outerShdw>
              </a:effectLst>
              <a:sp3d prstMaterial="matte"/>
            </c:spPr>
          </c:dPt>
          <c:dPt>
            <c:idx val="13"/>
            <c:explosion val="0"/>
            <c:spPr>
              <a:solidFill>
                <a:srgbClr val="4CC635"/>
              </a:solidFill>
              <a:ln w="12700" cap="flat">
                <a:noFill/>
                <a:miter lim="400000"/>
              </a:ln>
              <a:effectLst>
                <a:outerShdw sx="100000" sy="100000" kx="0" ky="0" algn="tl" rotWithShape="1" blurRad="127000" dist="0" dir="7320000">
                  <a:srgbClr val="000000">
                    <a:alpha val="55000"/>
                  </a:srgbClr>
                </a:outerShdw>
              </a:effectLst>
              <a:sp3d prstMaterial="matte"/>
            </c:spPr>
          </c:dPt>
          <c:dPt>
            <c:idx val="14"/>
            <c:explosion val="0"/>
            <c:spPr>
              <a:solidFill>
                <a:srgbClr val="8A8A8A"/>
              </a:solidFill>
              <a:ln w="12700" cap="flat">
                <a:noFill/>
                <a:miter lim="400000"/>
              </a:ln>
              <a:effectLst>
                <a:outerShdw sx="100000" sy="100000" kx="0" ky="0" algn="tl" rotWithShape="1" blurRad="127000" dist="0" dir="7320000">
                  <a:srgbClr val="000000">
                    <a:alpha val="55000"/>
                  </a:srgbClr>
                </a:outerShdw>
              </a:effectLst>
              <a:sp3d prstMaterial="matte"/>
            </c:spPr>
          </c:dPt>
          <c:dPt>
            <c:idx val="15"/>
            <c:explosion val="0"/>
            <c:spPr>
              <a:solidFill>
                <a:srgbClr val="FFB044"/>
              </a:solidFill>
              <a:ln w="12700" cap="flat">
                <a:noFill/>
                <a:miter lim="400000"/>
              </a:ln>
              <a:effectLst>
                <a:outerShdw sx="100000" sy="100000" kx="0" ky="0" algn="tl" rotWithShape="1" blurRad="127000" dist="0" dir="7320000">
                  <a:srgbClr val="000000">
                    <a:alpha val="55000"/>
                  </a:srgbClr>
                </a:outerShdw>
              </a:effectLst>
              <a:sp3d prstMaterial="matte"/>
            </c:spPr>
          </c:dPt>
          <c:dPt>
            <c:idx val="16"/>
            <c:explosion val="0"/>
            <c:spPr>
              <a:solidFill>
                <a:schemeClr val="accent5"/>
              </a:solidFill>
              <a:ln w="12700" cap="flat">
                <a:noFill/>
                <a:miter lim="400000"/>
              </a:ln>
              <a:effectLst>
                <a:outerShdw sx="100000" sy="100000" kx="0" ky="0" algn="tl" rotWithShape="1" blurRad="76200" dist="12700" dir="2700000">
                  <a:srgbClr val="000000">
                    <a:alpha val="80000"/>
                  </a:srgbClr>
                </a:outerShdw>
              </a:effectLst>
              <a:sp3d prstMaterial="matte"/>
            </c:spPr>
          </c:dPt>
          <c:dLbls>
            <c:dLbl>
              <c:idx val="0"/>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1"/>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2"/>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3"/>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4"/>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5"/>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6"/>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7"/>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8"/>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9"/>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0"/>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1"/>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2"/>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3"/>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4"/>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5"/>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6"/>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showLeaderLines val="0"/>
          </c:dLbls>
          <c:cat>
            <c:strRef>
              <c:f>'BPM High Dividend-1 - Acompanha'!$A$4,'BPM High Dividend-1 - Acompanha'!$A$5,'BPM High Dividend-1 - Acompanha'!$A$6,'BPM High Dividend-1 - Acompanha'!$A$7,'BPM High Dividend-1 - Acompanha'!$A$8,'BPM High Dividend-1 - Acompanha'!$A$9,'BPM High Dividend-1 - Acompanha'!$A$10,'BPM High Dividend-1 - Acompanha'!$A$11,'BPM High Dividend-1 - Acompanha'!$A$15,'BPM High Dividend-1 - Acompanha'!$A$13,'BPM High Dividend-1 - Acompanha'!$A$12,'BPM High Dividend-1 - Acompanha'!$A$14,'BPM High Dividend-1 - Acompanha'!$A$16,'BPM High Dividend-1 - Acompanha'!$A$9,'BPM High Dividend-1 - Acompanha'!$A$10,'BPM High Dividend-1 - Acompanha'!$A$11,'BPM High Dividend-1 - Acompanha'!$A$12</c:f>
              <c:strCache>
                <c:ptCount val="0"/>
              </c:strCache>
            </c:strRef>
          </c:cat>
          <c:val>
            <c:numRef>
              <c:f>'BPM High Dividend-1 - Acompanha'!$AL$4,'BPM High Dividend-1 - Acompanha'!$AL$5,'BPM High Dividend-1 - Acompanha'!$AL$6,'BPM High Dividend-1 - Acompanha'!$AL$7,'BPM High Dividend-1 - Acompanha'!$AL$8,'BPM High Dividend-1 - Acompanha'!$AL$9,'BPM High Dividend-1 - Acompanha'!$AL$10,'BPM High Dividend-1 - Acompanha'!$AL$11,'BPM High Dividend-1 - Acompanha'!$AL$15,'BPM High Dividend-1 - Acompanha'!$AL$13,'BPM High Dividend-1 - Acompanha'!$AL$12,'BPM High Dividend-1 - Acompanha'!$AL$14,'BPM High Dividend-1 - Acompanha'!$AL$16,'BPM High Dividend-1 - Acompanha'!$AL$17,'BPM High Dividend-1 - Acompanha'!$AL$18,'BPM High Dividend-1 - Acompanha'!$AL$19,'BPM High Dividend-1 - Acompanha'!$AL$20</c:f>
              <c:numCache>
                <c:ptCount val="0"/>
              </c:numCache>
            </c:numRef>
          </c:val>
        </c:ser>
      </c:pie3DChart>
      <c:spPr>
        <a:noFill/>
        <a:ln w="12700" cap="flat">
          <a:noFill/>
          <a:miter lim="400000"/>
        </a:ln>
        <a:effectLst/>
      </c:spPr>
    </c:plotArea>
    <c:plotVisOnly val="1"/>
    <c:dispBlanksAs val="gap"/>
  </c:chart>
  <c:spPr>
    <a:noFill/>
    <a:ln>
      <a:noFill/>
    </a:ln>
    <a:effectLst/>
  </c:spPr>
</c:chartSpace>
</file>

<file path=xl/charts/chart16.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view3D>
      <c:rotX val="80"/>
      <c:hPercent val="49"/>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
          <c:w val="0.99"/>
          <c:h val="0.9875"/>
        </c:manualLayout>
      </c:layout>
      <c:pie3DChart>
        <c:varyColors val="0"/>
        <c:ser>
          <c:idx val="0"/>
          <c:order val="0"/>
          <c:tx>
            <c:strRef>
              <c:f>'BPM High Dividend-1 - Acompanha'!$CA$2</c:f>
              <c:strCache/>
            </c:strRef>
          </c:tx>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explosion val="11"/>
          <c:dPt>
            <c:idx val="0"/>
            <c:explosion val="11"/>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dPt>
          <c:dPt>
            <c:idx val="1"/>
            <c:explosion val="11"/>
            <c:spPr>
              <a:solidFill>
                <a:schemeClr val="accent3"/>
              </a:solidFill>
              <a:ln w="12700" cap="flat">
                <a:noFill/>
                <a:miter lim="400000"/>
              </a:ln>
              <a:effectLst>
                <a:outerShdw sx="100000" sy="100000" kx="0" ky="0" algn="tl" rotWithShape="1" blurRad="76200" dist="12700" dir="2700000">
                  <a:srgbClr val="000000">
                    <a:alpha val="80000"/>
                  </a:srgbClr>
                </a:outerShdw>
              </a:effectLst>
              <a:sp3d prstMaterial="matte"/>
            </c:spPr>
          </c:dPt>
          <c:dPt>
            <c:idx val="2"/>
            <c:explosion val="11"/>
            <c:spPr>
              <a:solidFill>
                <a:srgbClr val="5F5F5F"/>
              </a:solidFill>
              <a:ln w="12700" cap="flat">
                <a:noFill/>
                <a:miter lim="400000"/>
              </a:ln>
              <a:effectLst>
                <a:outerShdw sx="100000" sy="100000" kx="0" ky="0" algn="tl" rotWithShape="1" blurRad="76200" dist="12700" dir="2700000">
                  <a:srgbClr val="000000">
                    <a:alpha val="80000"/>
                  </a:srgbClr>
                </a:outerShdw>
              </a:effectLst>
              <a:sp3d prstMaterial="matte"/>
            </c:spPr>
          </c:dPt>
          <c:dPt>
            <c:idx val="3"/>
            <c:explosion val="11"/>
            <c:spPr>
              <a:solidFill>
                <a:srgbClr val="FF9300"/>
              </a:solidFill>
              <a:ln w="12700" cap="flat">
                <a:noFill/>
                <a:miter lim="400000"/>
              </a:ln>
              <a:effectLst>
                <a:outerShdw sx="100000" sy="100000" kx="0" ky="0" algn="tl" rotWithShape="1" blurRad="76200" dist="12700" dir="2700000">
                  <a:srgbClr val="000000">
                    <a:alpha val="80000"/>
                  </a:srgbClr>
                </a:outerShdw>
              </a:effectLst>
              <a:sp3d prstMaterial="matte"/>
            </c:spPr>
          </c:dPt>
          <c:dPt>
            <c:idx val="4"/>
            <c:explosion val="11"/>
            <c:spPr>
              <a:solidFill>
                <a:schemeClr val="accent5"/>
              </a:solidFill>
              <a:ln w="12700" cap="flat">
                <a:noFill/>
                <a:miter lim="400000"/>
              </a:ln>
              <a:effectLst>
                <a:outerShdw sx="100000" sy="100000" kx="0" ky="0" algn="tl" rotWithShape="1" blurRad="76200" dist="12700" dir="2700000">
                  <a:srgbClr val="000000">
                    <a:alpha val="80000"/>
                  </a:srgbClr>
                </a:outerShdw>
              </a:effectLst>
              <a:sp3d prstMaterial="matte"/>
            </c:spPr>
          </c:dPt>
          <c:dPt>
            <c:idx val="5"/>
            <c:explosion val="11"/>
            <c:spPr>
              <a:solidFill>
                <a:srgbClr val="99195E"/>
              </a:solidFill>
              <a:ln w="12700" cap="flat">
                <a:noFill/>
                <a:miter lim="400000"/>
              </a:ln>
              <a:effectLst>
                <a:outerShdw sx="100000" sy="100000" kx="0" ky="0" algn="tl" rotWithShape="1" blurRad="76200" dist="12700" dir="2700000">
                  <a:srgbClr val="000000">
                    <a:alpha val="80000"/>
                  </a:srgbClr>
                </a:outerShdw>
              </a:effectLst>
              <a:sp3d prstMaterial="matte"/>
            </c:spPr>
          </c:dPt>
          <c:dPt>
            <c:idx val="6"/>
            <c:explosion val="11"/>
            <c:spPr>
              <a:solidFill>
                <a:srgbClr val="1B85C4"/>
              </a:solidFill>
              <a:ln w="12700" cap="flat">
                <a:noFill/>
                <a:miter lim="400000"/>
              </a:ln>
              <a:effectLst>
                <a:outerShdw sx="100000" sy="100000" kx="0" ky="0" algn="tl" rotWithShape="1" blurRad="127000" dist="0" dir="7320000">
                  <a:srgbClr val="000000">
                    <a:alpha val="55000"/>
                  </a:srgbClr>
                </a:outerShdw>
              </a:effectLst>
              <a:sp3d prstMaterial="matte"/>
            </c:spPr>
          </c:dPt>
          <c:dPt>
            <c:idx val="7"/>
            <c:explosion val="11"/>
            <c:spPr>
              <a:solidFill>
                <a:srgbClr val="33BB19"/>
              </a:solidFill>
              <a:ln w="12700" cap="flat">
                <a:noFill/>
                <a:miter lim="400000"/>
              </a:ln>
              <a:effectLst>
                <a:outerShdw sx="100000" sy="100000" kx="0" ky="0" algn="tl" rotWithShape="1" blurRad="127000" dist="0" dir="7320000">
                  <a:srgbClr val="000000">
                    <a:alpha val="55000"/>
                  </a:srgbClr>
                </a:outerShdw>
              </a:effectLst>
              <a:sp3d prstMaterial="matte"/>
            </c:spPr>
          </c:dPt>
          <c:dPt>
            <c:idx val="8"/>
            <c:explosion val="8"/>
            <c:spPr>
              <a:solidFill>
                <a:srgbClr val="747474"/>
              </a:solidFill>
              <a:ln w="12700" cap="flat">
                <a:noFill/>
                <a:miter lim="400000"/>
              </a:ln>
              <a:effectLst>
                <a:outerShdw sx="100000" sy="100000" kx="0" ky="0" algn="tl" rotWithShape="1" blurRad="127000" dist="0" dir="7320000">
                  <a:srgbClr val="000000">
                    <a:alpha val="55000"/>
                  </a:srgbClr>
                </a:outerShdw>
              </a:effectLst>
              <a:sp3d prstMaterial="matte"/>
            </c:spPr>
          </c:dPt>
          <c:dPt>
            <c:idx val="9"/>
            <c:explosion val="9"/>
            <c:spPr>
              <a:solidFill>
                <a:srgbClr val="FFA122"/>
              </a:solidFill>
              <a:ln w="12700" cap="flat">
                <a:noFill/>
                <a:miter lim="400000"/>
              </a:ln>
              <a:effectLst>
                <a:outerShdw sx="100000" sy="100000" kx="0" ky="0" algn="tl" rotWithShape="1" blurRad="127000" dist="0" dir="7320000">
                  <a:srgbClr val="000000">
                    <a:alpha val="55000"/>
                  </a:srgbClr>
                </a:outerShdw>
              </a:effectLst>
              <a:sp3d prstMaterial="matte"/>
            </c:spPr>
          </c:dPt>
          <c:dPt>
            <c:idx val="10"/>
            <c:explosion val="10"/>
            <c:spPr>
              <a:solidFill>
                <a:srgbClr val="F03E2B"/>
              </a:solidFill>
              <a:ln w="12700" cap="flat">
                <a:noFill/>
                <a:miter lim="400000"/>
              </a:ln>
              <a:effectLst>
                <a:outerShdw sx="100000" sy="100000" kx="0" ky="0" algn="tl" rotWithShape="1" blurRad="127000" dist="0" dir="7320000">
                  <a:srgbClr val="000000">
                    <a:alpha val="55000"/>
                  </a:srgbClr>
                </a:outerShdw>
              </a:effectLst>
              <a:sp3d prstMaterial="matte"/>
            </c:spPr>
          </c:dPt>
          <c:dPt>
            <c:idx val="11"/>
            <c:explosion val="9"/>
            <c:spPr>
              <a:solidFill>
                <a:srgbClr val="A72E6F"/>
              </a:solidFill>
              <a:ln w="12700" cap="flat">
                <a:noFill/>
                <a:miter lim="400000"/>
              </a:ln>
              <a:effectLst>
                <a:outerShdw sx="100000" sy="100000" kx="0" ky="0" algn="tl" rotWithShape="1" blurRad="127000" dist="0" dir="7320000">
                  <a:srgbClr val="000000">
                    <a:alpha val="55000"/>
                  </a:srgbClr>
                </a:outerShdw>
              </a:effectLst>
              <a:sp3d prstMaterial="matte"/>
            </c:spPr>
          </c:dPt>
          <c:dPt>
            <c:idx val="12"/>
            <c:explosion val="6"/>
            <c:spPr>
              <a:solidFill>
                <a:srgbClr val="3795CD"/>
              </a:solidFill>
              <a:ln w="12700" cap="flat">
                <a:noFill/>
                <a:miter lim="400000"/>
              </a:ln>
              <a:effectLst>
                <a:outerShdw sx="100000" sy="100000" kx="0" ky="0" algn="tl" rotWithShape="1" blurRad="127000" dist="0" dir="7320000">
                  <a:srgbClr val="000000">
                    <a:alpha val="55000"/>
                  </a:srgbClr>
                </a:outerShdw>
              </a:effectLst>
              <a:sp3d prstMaterial="matte"/>
            </c:spPr>
          </c:dPt>
          <c:dPt>
            <c:idx val="13"/>
            <c:explosion val="7"/>
            <c:spPr>
              <a:solidFill>
                <a:srgbClr val="4CC635"/>
              </a:solidFill>
              <a:ln w="12700" cap="flat">
                <a:noFill/>
                <a:miter lim="400000"/>
              </a:ln>
              <a:effectLst>
                <a:outerShdw sx="100000" sy="100000" kx="0" ky="0" algn="tl" rotWithShape="1" blurRad="127000" dist="0" dir="7320000">
                  <a:srgbClr val="000000">
                    <a:alpha val="55000"/>
                  </a:srgbClr>
                </a:outerShdw>
              </a:effectLst>
              <a:sp3d prstMaterial="matte"/>
            </c:spPr>
          </c:dPt>
          <c:dPt>
            <c:idx val="14"/>
            <c:explosion val="7"/>
            <c:spPr>
              <a:solidFill>
                <a:srgbClr val="8A8A8A"/>
              </a:solidFill>
              <a:ln w="12700" cap="flat">
                <a:noFill/>
                <a:miter lim="400000"/>
              </a:ln>
              <a:effectLst>
                <a:outerShdw sx="100000" sy="100000" kx="0" ky="0" algn="tl" rotWithShape="1" blurRad="127000" dist="0" dir="7320000">
                  <a:srgbClr val="000000">
                    <a:alpha val="55000"/>
                  </a:srgbClr>
                </a:outerShdw>
              </a:effectLst>
              <a:sp3d prstMaterial="matte"/>
            </c:spPr>
          </c:dPt>
          <c:dPt>
            <c:idx val="15"/>
            <c:explosion val="8"/>
            <c:spPr>
              <a:solidFill>
                <a:srgbClr val="FFB044"/>
              </a:solidFill>
              <a:ln w="12700" cap="flat">
                <a:noFill/>
                <a:miter lim="400000"/>
              </a:ln>
              <a:effectLst>
                <a:outerShdw sx="100000" sy="100000" kx="0" ky="0" algn="tl" rotWithShape="1" blurRad="127000" dist="0" dir="7320000">
                  <a:srgbClr val="000000">
                    <a:alpha val="55000"/>
                  </a:srgbClr>
                </a:outerShdw>
              </a:effectLst>
              <a:sp3d prstMaterial="matte"/>
            </c:spPr>
          </c:dPt>
          <c:dPt>
            <c:idx val="16"/>
            <c:explosion val="0"/>
            <c:spPr>
              <a:solidFill>
                <a:schemeClr val="accent5"/>
              </a:solidFill>
              <a:ln w="12700" cap="flat">
                <a:noFill/>
                <a:miter lim="400000"/>
              </a:ln>
              <a:effectLst>
                <a:outerShdw sx="100000" sy="100000" kx="0" ky="0" algn="tl" rotWithShape="1" blurRad="76200" dist="12700" dir="2700000">
                  <a:srgbClr val="000000">
                    <a:alpha val="80000"/>
                  </a:srgbClr>
                </a:outerShdw>
              </a:effectLst>
              <a:sp3d prstMaterial="matte"/>
            </c:spPr>
          </c:dPt>
          <c:dLbls>
            <c:dLbl>
              <c:idx val="0"/>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1"/>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2"/>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3"/>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4"/>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5"/>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6"/>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7"/>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8"/>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9"/>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0"/>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1"/>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2"/>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3"/>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4"/>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5"/>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6"/>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showLeaderLines val="0"/>
          </c:dLbls>
          <c:cat>
            <c:strRef>
              <c:f>'BPM High Dividend-1 - Acompanha'!$A$4,'BPM High Dividend-1 - Acompanha'!$A$5,'BPM High Dividend-1 - Acompanha'!$A$6,'BPM High Dividend-1 - Acompanha'!$A$7,'BPM High Dividend-1 - Acompanha'!$A$8,'BPM High Dividend-1 - Acompanha'!$A$9,'BPM High Dividend-1 - Acompanha'!$A$10,'BPM High Dividend-1 - Acompanha'!$A$11,'BPM High Dividend-1 - Acompanha'!$A$15,'BPM High Dividend-1 - Acompanha'!$A$13,'BPM High Dividend-1 - Acompanha'!$A$12,'BPM High Dividend-1 - Acompanha'!$A$14,'BPM High Dividend-1 - Acompanha'!$A$16,'BPM High Dividend-1 - Acompanha'!$A$17,'BPM High Dividend-1 - Acompanha'!$A$18,'BPM High Dividend-1 - Acompanha'!$A$19,'BPM High Dividend-1 - Acompanha'!$A$20</c:f>
              <c:strCache>
                <c:ptCount val="0"/>
              </c:strCache>
            </c:strRef>
          </c:cat>
          <c:val>
            <c:numRef>
              <c:f>'BPM High Dividend-1 - Acompanha'!$AR$4,'BPM High Dividend-1 - Acompanha'!$AR$5,'BPM High Dividend-1 - Acompanha'!$AR$6,'BPM High Dividend-1 - Acompanha'!$AR$7,'BPM High Dividend-1 - Acompanha'!$AR$8,'BPM High Dividend-1 - Acompanha'!$AR$9,'BPM High Dividend-1 - Acompanha'!$AR$10,'BPM High Dividend-1 - Acompanha'!$AR$11,'BPM High Dividend-1 - Acompanha'!$AR$15,'BPM High Dividend-1 - Acompanha'!$AR$13,'BPM High Dividend-1 - Acompanha'!$AR$12,'BPM High Dividend-1 - Acompanha'!$AR$14,'BPM High Dividend-1 - Acompanha'!$AR$16,'BPM High Dividend-1 - Acompanha'!$AR$17,'BPM High Dividend-1 - Acompanha'!$AR$18,'BPM High Dividend-1 - Acompanha'!$AR$19,'BPM High Dividend-1 - Acompanha'!$AR$20</c:f>
              <c:numCache>
                <c:ptCount val="0"/>
              </c:numCache>
            </c:numRef>
          </c:val>
        </c:ser>
      </c:pie3DChart>
      <c:spPr>
        <a:noFill/>
        <a:ln w="12700" cap="flat">
          <a:noFill/>
          <a:miter lim="400000"/>
        </a:ln>
        <a:effectLst/>
      </c:spPr>
    </c:plotArea>
    <c:plotVisOnly val="1"/>
    <c:dispBlanksAs val="gap"/>
  </c:chart>
  <c:spPr>
    <a:noFill/>
    <a:ln>
      <a:noFill/>
    </a:ln>
    <a:effectLst/>
  </c:spPr>
</c:chartSpace>
</file>

<file path=xl/charts/chart17.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view3D>
      <c:rotX val="80"/>
      <c:hPercent val="49"/>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
          <c:w val="0.99"/>
          <c:h val="0.9875"/>
        </c:manualLayout>
      </c:layout>
      <c:pie3DChart>
        <c:varyColors val="0"/>
        <c:ser>
          <c:idx val="0"/>
          <c:order val="0"/>
          <c:tx>
            <c:strRef>
              <c:f>'BPM High Dividend-1 - Acompanha'!$CA$2</c:f>
              <c:strCache/>
            </c:strRef>
          </c:tx>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explosion val="11"/>
          <c:dPt>
            <c:idx val="0"/>
            <c:explosion val="11"/>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dPt>
          <c:dPt>
            <c:idx val="1"/>
            <c:explosion val="11"/>
            <c:spPr>
              <a:solidFill>
                <a:schemeClr val="accent3"/>
              </a:solidFill>
              <a:ln w="12700" cap="flat">
                <a:noFill/>
                <a:miter lim="400000"/>
              </a:ln>
              <a:effectLst>
                <a:outerShdw sx="100000" sy="100000" kx="0" ky="0" algn="tl" rotWithShape="1" blurRad="76200" dist="12700" dir="2700000">
                  <a:srgbClr val="000000">
                    <a:alpha val="80000"/>
                  </a:srgbClr>
                </a:outerShdw>
              </a:effectLst>
              <a:sp3d prstMaterial="matte"/>
            </c:spPr>
          </c:dPt>
          <c:dPt>
            <c:idx val="2"/>
            <c:explosion val="11"/>
            <c:spPr>
              <a:solidFill>
                <a:srgbClr val="5F5F5F"/>
              </a:solidFill>
              <a:ln w="12700" cap="flat">
                <a:noFill/>
                <a:miter lim="400000"/>
              </a:ln>
              <a:effectLst>
                <a:outerShdw sx="100000" sy="100000" kx="0" ky="0" algn="tl" rotWithShape="1" blurRad="76200" dist="12700" dir="2700000">
                  <a:srgbClr val="000000">
                    <a:alpha val="80000"/>
                  </a:srgbClr>
                </a:outerShdw>
              </a:effectLst>
              <a:sp3d prstMaterial="matte"/>
            </c:spPr>
          </c:dPt>
          <c:dPt>
            <c:idx val="3"/>
            <c:explosion val="11"/>
            <c:spPr>
              <a:solidFill>
                <a:srgbClr val="FF9300"/>
              </a:solidFill>
              <a:ln w="12700" cap="flat">
                <a:noFill/>
                <a:miter lim="400000"/>
              </a:ln>
              <a:effectLst>
                <a:outerShdw sx="100000" sy="100000" kx="0" ky="0" algn="tl" rotWithShape="1" blurRad="76200" dist="12700" dir="2700000">
                  <a:srgbClr val="000000">
                    <a:alpha val="80000"/>
                  </a:srgbClr>
                </a:outerShdw>
              </a:effectLst>
              <a:sp3d prstMaterial="matte"/>
            </c:spPr>
          </c:dPt>
          <c:dPt>
            <c:idx val="4"/>
            <c:explosion val="11"/>
            <c:spPr>
              <a:solidFill>
                <a:schemeClr val="accent5"/>
              </a:solidFill>
              <a:ln w="12700" cap="flat">
                <a:noFill/>
                <a:miter lim="400000"/>
              </a:ln>
              <a:effectLst>
                <a:outerShdw sx="100000" sy="100000" kx="0" ky="0" algn="tl" rotWithShape="1" blurRad="76200" dist="12700" dir="2700000">
                  <a:srgbClr val="000000">
                    <a:alpha val="80000"/>
                  </a:srgbClr>
                </a:outerShdw>
              </a:effectLst>
              <a:sp3d prstMaterial="matte"/>
            </c:spPr>
          </c:dPt>
          <c:dPt>
            <c:idx val="5"/>
            <c:explosion val="11"/>
            <c:spPr>
              <a:solidFill>
                <a:srgbClr val="99195E"/>
              </a:solidFill>
              <a:ln w="12700" cap="flat">
                <a:noFill/>
                <a:miter lim="400000"/>
              </a:ln>
              <a:effectLst>
                <a:outerShdw sx="100000" sy="100000" kx="0" ky="0" algn="tl" rotWithShape="1" blurRad="76200" dist="12700" dir="2700000">
                  <a:srgbClr val="000000">
                    <a:alpha val="80000"/>
                  </a:srgbClr>
                </a:outerShdw>
              </a:effectLst>
              <a:sp3d prstMaterial="matte"/>
            </c:spPr>
          </c:dPt>
          <c:dPt>
            <c:idx val="6"/>
            <c:explosion val="11"/>
            <c:spPr>
              <a:solidFill>
                <a:srgbClr val="1B85C4"/>
              </a:solidFill>
              <a:ln w="12700" cap="flat">
                <a:noFill/>
                <a:miter lim="400000"/>
              </a:ln>
              <a:effectLst>
                <a:outerShdw sx="100000" sy="100000" kx="0" ky="0" algn="tl" rotWithShape="1" blurRad="127000" dist="0" dir="7320000">
                  <a:srgbClr val="000000">
                    <a:alpha val="55000"/>
                  </a:srgbClr>
                </a:outerShdw>
              </a:effectLst>
              <a:sp3d prstMaterial="matte"/>
            </c:spPr>
          </c:dPt>
          <c:dPt>
            <c:idx val="7"/>
            <c:explosion val="11"/>
            <c:spPr>
              <a:solidFill>
                <a:srgbClr val="33BB19"/>
              </a:solidFill>
              <a:ln w="12700" cap="flat">
                <a:noFill/>
                <a:miter lim="400000"/>
              </a:ln>
              <a:effectLst>
                <a:outerShdw sx="100000" sy="100000" kx="0" ky="0" algn="tl" rotWithShape="1" blurRad="127000" dist="0" dir="7320000">
                  <a:srgbClr val="000000">
                    <a:alpha val="55000"/>
                  </a:srgbClr>
                </a:outerShdw>
              </a:effectLst>
              <a:sp3d prstMaterial="matte"/>
            </c:spPr>
          </c:dPt>
          <c:dPt>
            <c:idx val="8"/>
            <c:explosion val="8"/>
            <c:spPr>
              <a:solidFill>
                <a:srgbClr val="747474"/>
              </a:solidFill>
              <a:ln w="12700" cap="flat">
                <a:noFill/>
                <a:miter lim="400000"/>
              </a:ln>
              <a:effectLst>
                <a:outerShdw sx="100000" sy="100000" kx="0" ky="0" algn="tl" rotWithShape="1" blurRad="127000" dist="0" dir="7320000">
                  <a:srgbClr val="000000">
                    <a:alpha val="55000"/>
                  </a:srgbClr>
                </a:outerShdw>
              </a:effectLst>
              <a:sp3d prstMaterial="matte"/>
            </c:spPr>
          </c:dPt>
          <c:dPt>
            <c:idx val="9"/>
            <c:explosion val="9"/>
            <c:spPr>
              <a:solidFill>
                <a:srgbClr val="FFA122"/>
              </a:solidFill>
              <a:ln w="12700" cap="flat">
                <a:noFill/>
                <a:miter lim="400000"/>
              </a:ln>
              <a:effectLst>
                <a:outerShdw sx="100000" sy="100000" kx="0" ky="0" algn="tl" rotWithShape="1" blurRad="127000" dist="0" dir="7320000">
                  <a:srgbClr val="000000">
                    <a:alpha val="55000"/>
                  </a:srgbClr>
                </a:outerShdw>
              </a:effectLst>
              <a:sp3d prstMaterial="matte"/>
            </c:spPr>
          </c:dPt>
          <c:dPt>
            <c:idx val="10"/>
            <c:explosion val="10"/>
            <c:spPr>
              <a:solidFill>
                <a:srgbClr val="F03E2B"/>
              </a:solidFill>
              <a:ln w="12700" cap="flat">
                <a:noFill/>
                <a:miter lim="400000"/>
              </a:ln>
              <a:effectLst>
                <a:outerShdw sx="100000" sy="100000" kx="0" ky="0" algn="tl" rotWithShape="1" blurRad="127000" dist="0" dir="7320000">
                  <a:srgbClr val="000000">
                    <a:alpha val="55000"/>
                  </a:srgbClr>
                </a:outerShdw>
              </a:effectLst>
              <a:sp3d prstMaterial="matte"/>
            </c:spPr>
          </c:dPt>
          <c:dPt>
            <c:idx val="11"/>
            <c:explosion val="9"/>
            <c:spPr>
              <a:solidFill>
                <a:srgbClr val="A72E6F"/>
              </a:solidFill>
              <a:ln w="12700" cap="flat">
                <a:noFill/>
                <a:miter lim="400000"/>
              </a:ln>
              <a:effectLst>
                <a:outerShdw sx="100000" sy="100000" kx="0" ky="0" algn="tl" rotWithShape="1" blurRad="127000" dist="0" dir="7320000">
                  <a:srgbClr val="000000">
                    <a:alpha val="55000"/>
                  </a:srgbClr>
                </a:outerShdw>
              </a:effectLst>
              <a:sp3d prstMaterial="matte"/>
            </c:spPr>
          </c:dPt>
          <c:dPt>
            <c:idx val="12"/>
            <c:explosion val="10"/>
            <c:spPr>
              <a:solidFill>
                <a:srgbClr val="3795CD"/>
              </a:solidFill>
              <a:ln w="12700" cap="flat">
                <a:noFill/>
                <a:miter lim="400000"/>
              </a:ln>
              <a:effectLst>
                <a:outerShdw sx="100000" sy="100000" kx="0" ky="0" algn="tl" rotWithShape="1" blurRad="127000" dist="0" dir="7320000">
                  <a:srgbClr val="000000">
                    <a:alpha val="55000"/>
                  </a:srgbClr>
                </a:outerShdw>
              </a:effectLst>
              <a:sp3d prstMaterial="matte"/>
            </c:spPr>
          </c:dPt>
          <c:dPt>
            <c:idx val="13"/>
            <c:explosion val="0"/>
            <c:spPr>
              <a:solidFill>
                <a:srgbClr val="4CC635"/>
              </a:solidFill>
              <a:ln w="12700" cap="flat">
                <a:noFill/>
                <a:miter lim="400000"/>
              </a:ln>
              <a:effectLst>
                <a:outerShdw sx="100000" sy="100000" kx="0" ky="0" algn="tl" rotWithShape="1" blurRad="127000" dist="0" dir="7320000">
                  <a:srgbClr val="000000">
                    <a:alpha val="55000"/>
                  </a:srgbClr>
                </a:outerShdw>
              </a:effectLst>
              <a:sp3d prstMaterial="matte"/>
            </c:spPr>
          </c:dPt>
          <c:dLbls>
            <c:dLbl>
              <c:idx val="0"/>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1"/>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2"/>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3"/>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4"/>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5"/>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6"/>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7"/>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8"/>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9"/>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0"/>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1"/>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2"/>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3"/>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showLeaderLines val="0"/>
          </c:dLbls>
          <c:cat>
            <c:strRef>
              <c:f>'BPM High Dividend-1 - Acompanha'!$A$4,'BPM High Dividend-1 - Acompanha'!$A$5,'BPM High Dividend-1 - Acompanha'!$A$6,'BPM High Dividend-1 - Acompanha'!$A$7,'BPM High Dividend-1 - Acompanha'!$A$8,'BPM High Dividend-1 - Acompanha'!$A$9,'BPM High Dividend-1 - Acompanha'!$A$10,'BPM High Dividend-1 - Acompanha'!$A$11,'BPM High Dividend-1 - Acompanha'!$A$14,'BPM High Dividend-1 - Acompanha'!$A$4,'BPM High Dividend-1 - Acompanha'!$A$14,'BPM High Dividend-1 - Acompanha'!$A$6,'BPM High Dividend-1 - Acompanha'!$A$16,'BPM High Dividend-1 - Acompanha'!$A$17</c:f>
              <c:strCache>
                <c:ptCount val="0"/>
              </c:strCache>
            </c:strRef>
          </c:cat>
          <c:val>
            <c:numRef>
              <c:f>'BPM High Dividend-1 - Acompanha'!$BJ$4:$BJ$17</c:f>
              <c:numCache>
                <c:ptCount val="0"/>
              </c:numCache>
            </c:numRef>
          </c:val>
        </c:ser>
      </c:pie3DChart>
      <c:spPr>
        <a:noFill/>
        <a:ln w="12700" cap="flat">
          <a:noFill/>
          <a:miter lim="400000"/>
        </a:ln>
        <a:effectLst/>
      </c:spPr>
    </c:plotArea>
    <c:plotVisOnly val="1"/>
    <c:dispBlanksAs val="gap"/>
  </c:chart>
  <c:spPr>
    <a:noFill/>
    <a:ln>
      <a:noFill/>
    </a:ln>
    <a:effectLst/>
  </c:spPr>
</c:chartSpace>
</file>

<file path=xl/charts/chart18.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view3D>
      <c:rotX val="80"/>
      <c:hPercent val="49"/>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
          <c:w val="0.99"/>
          <c:h val="0.9875"/>
        </c:manualLayout>
      </c:layout>
      <c:pie3DChart>
        <c:varyColors val="0"/>
        <c:ser>
          <c:idx val="0"/>
          <c:order val="0"/>
          <c:tx>
            <c:strRef>
              <c:f>'BPM High Dividend-1 - Acompanha'!$CA$2</c:f>
              <c:strCache/>
            </c:strRef>
          </c:tx>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explosion val="11"/>
          <c:dPt>
            <c:idx val="0"/>
            <c:explosion val="11"/>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dPt>
          <c:dPt>
            <c:idx val="1"/>
            <c:explosion val="11"/>
            <c:spPr>
              <a:solidFill>
                <a:schemeClr val="accent3"/>
              </a:solidFill>
              <a:ln w="12700" cap="flat">
                <a:noFill/>
                <a:miter lim="400000"/>
              </a:ln>
              <a:effectLst>
                <a:outerShdw sx="100000" sy="100000" kx="0" ky="0" algn="tl" rotWithShape="1" blurRad="76200" dist="12700" dir="2700000">
                  <a:srgbClr val="000000">
                    <a:alpha val="80000"/>
                  </a:srgbClr>
                </a:outerShdw>
              </a:effectLst>
              <a:sp3d prstMaterial="matte"/>
            </c:spPr>
          </c:dPt>
          <c:dPt>
            <c:idx val="2"/>
            <c:explosion val="11"/>
            <c:spPr>
              <a:solidFill>
                <a:srgbClr val="5F5F5F"/>
              </a:solidFill>
              <a:ln w="12700" cap="flat">
                <a:noFill/>
                <a:miter lim="400000"/>
              </a:ln>
              <a:effectLst>
                <a:outerShdw sx="100000" sy="100000" kx="0" ky="0" algn="tl" rotWithShape="1" blurRad="76200" dist="12700" dir="2700000">
                  <a:srgbClr val="000000">
                    <a:alpha val="80000"/>
                  </a:srgbClr>
                </a:outerShdw>
              </a:effectLst>
              <a:sp3d prstMaterial="matte"/>
            </c:spPr>
          </c:dPt>
          <c:dPt>
            <c:idx val="3"/>
            <c:explosion val="11"/>
            <c:spPr>
              <a:solidFill>
                <a:srgbClr val="FF9300"/>
              </a:solidFill>
              <a:ln w="12700" cap="flat">
                <a:noFill/>
                <a:miter lim="400000"/>
              </a:ln>
              <a:effectLst>
                <a:outerShdw sx="100000" sy="100000" kx="0" ky="0" algn="tl" rotWithShape="1" blurRad="76200" dist="12700" dir="2700000">
                  <a:srgbClr val="000000">
                    <a:alpha val="80000"/>
                  </a:srgbClr>
                </a:outerShdw>
              </a:effectLst>
              <a:sp3d prstMaterial="matte"/>
            </c:spPr>
          </c:dPt>
          <c:dPt>
            <c:idx val="4"/>
            <c:explosion val="11"/>
            <c:spPr>
              <a:solidFill>
                <a:schemeClr val="accent5"/>
              </a:solidFill>
              <a:ln w="12700" cap="flat">
                <a:noFill/>
                <a:miter lim="400000"/>
              </a:ln>
              <a:effectLst>
                <a:outerShdw sx="100000" sy="100000" kx="0" ky="0" algn="tl" rotWithShape="1" blurRad="76200" dist="12700" dir="2700000">
                  <a:srgbClr val="000000">
                    <a:alpha val="80000"/>
                  </a:srgbClr>
                </a:outerShdw>
              </a:effectLst>
              <a:sp3d prstMaterial="matte"/>
            </c:spPr>
          </c:dPt>
          <c:dPt>
            <c:idx val="5"/>
            <c:explosion val="11"/>
            <c:spPr>
              <a:solidFill>
                <a:srgbClr val="99195E"/>
              </a:solidFill>
              <a:ln w="12700" cap="flat">
                <a:noFill/>
                <a:miter lim="400000"/>
              </a:ln>
              <a:effectLst>
                <a:outerShdw sx="100000" sy="100000" kx="0" ky="0" algn="tl" rotWithShape="1" blurRad="76200" dist="12700" dir="2700000">
                  <a:srgbClr val="000000">
                    <a:alpha val="80000"/>
                  </a:srgbClr>
                </a:outerShdw>
              </a:effectLst>
              <a:sp3d prstMaterial="matte"/>
            </c:spPr>
          </c:dPt>
          <c:dPt>
            <c:idx val="6"/>
            <c:explosion val="11"/>
            <c:spPr>
              <a:solidFill>
                <a:srgbClr val="1B85C4"/>
              </a:solidFill>
              <a:ln w="12700" cap="flat">
                <a:noFill/>
                <a:miter lim="400000"/>
              </a:ln>
              <a:effectLst>
                <a:outerShdw sx="100000" sy="100000" kx="0" ky="0" algn="tl" rotWithShape="1" blurRad="127000" dist="0" dir="7320000">
                  <a:srgbClr val="000000">
                    <a:alpha val="55000"/>
                  </a:srgbClr>
                </a:outerShdw>
              </a:effectLst>
              <a:sp3d prstMaterial="matte"/>
            </c:spPr>
          </c:dPt>
          <c:dPt>
            <c:idx val="7"/>
            <c:explosion val="11"/>
            <c:spPr>
              <a:solidFill>
                <a:srgbClr val="33BB19"/>
              </a:solidFill>
              <a:ln w="12700" cap="flat">
                <a:noFill/>
                <a:miter lim="400000"/>
              </a:ln>
              <a:effectLst>
                <a:outerShdw sx="100000" sy="100000" kx="0" ky="0" algn="tl" rotWithShape="1" blurRad="127000" dist="0" dir="7320000">
                  <a:srgbClr val="000000">
                    <a:alpha val="55000"/>
                  </a:srgbClr>
                </a:outerShdw>
              </a:effectLst>
              <a:sp3d prstMaterial="matte"/>
            </c:spPr>
          </c:dPt>
          <c:dPt>
            <c:idx val="8"/>
            <c:explosion val="8"/>
            <c:spPr>
              <a:solidFill>
                <a:srgbClr val="747474"/>
              </a:solidFill>
              <a:ln w="12700" cap="flat">
                <a:noFill/>
                <a:miter lim="400000"/>
              </a:ln>
              <a:effectLst>
                <a:outerShdw sx="100000" sy="100000" kx="0" ky="0" algn="tl" rotWithShape="1" blurRad="127000" dist="0" dir="7320000">
                  <a:srgbClr val="000000">
                    <a:alpha val="55000"/>
                  </a:srgbClr>
                </a:outerShdw>
              </a:effectLst>
              <a:sp3d prstMaterial="matte"/>
            </c:spPr>
          </c:dPt>
          <c:dPt>
            <c:idx val="9"/>
            <c:explosion val="9"/>
            <c:spPr>
              <a:solidFill>
                <a:srgbClr val="FFA122"/>
              </a:solidFill>
              <a:ln w="12700" cap="flat">
                <a:noFill/>
                <a:miter lim="400000"/>
              </a:ln>
              <a:effectLst>
                <a:outerShdw sx="100000" sy="100000" kx="0" ky="0" algn="tl" rotWithShape="1" blurRad="127000" dist="0" dir="7320000">
                  <a:srgbClr val="000000">
                    <a:alpha val="55000"/>
                  </a:srgbClr>
                </a:outerShdw>
              </a:effectLst>
              <a:sp3d prstMaterial="matte"/>
            </c:spPr>
          </c:dPt>
          <c:dPt>
            <c:idx val="10"/>
            <c:explosion val="10"/>
            <c:spPr>
              <a:solidFill>
                <a:srgbClr val="F03E2B"/>
              </a:solidFill>
              <a:ln w="12700" cap="flat">
                <a:noFill/>
                <a:miter lim="400000"/>
              </a:ln>
              <a:effectLst>
                <a:outerShdw sx="100000" sy="100000" kx="0" ky="0" algn="tl" rotWithShape="1" blurRad="127000" dist="0" dir="7320000">
                  <a:srgbClr val="000000">
                    <a:alpha val="55000"/>
                  </a:srgbClr>
                </a:outerShdw>
              </a:effectLst>
              <a:sp3d prstMaterial="matte"/>
            </c:spPr>
          </c:dPt>
          <c:dPt>
            <c:idx val="11"/>
            <c:explosion val="9"/>
            <c:spPr>
              <a:solidFill>
                <a:srgbClr val="A72E6F"/>
              </a:solidFill>
              <a:ln w="12700" cap="flat">
                <a:noFill/>
                <a:miter lim="400000"/>
              </a:ln>
              <a:effectLst>
                <a:outerShdw sx="100000" sy="100000" kx="0" ky="0" algn="tl" rotWithShape="1" blurRad="127000" dist="0" dir="7320000">
                  <a:srgbClr val="000000">
                    <a:alpha val="55000"/>
                  </a:srgbClr>
                </a:outerShdw>
              </a:effectLst>
              <a:sp3d prstMaterial="matte"/>
            </c:spPr>
          </c:dPt>
          <c:dPt>
            <c:idx val="12"/>
            <c:explosion val="10"/>
            <c:spPr>
              <a:solidFill>
                <a:srgbClr val="3795CD"/>
              </a:solidFill>
              <a:ln w="12700" cap="flat">
                <a:noFill/>
                <a:miter lim="400000"/>
              </a:ln>
              <a:effectLst>
                <a:outerShdw sx="100000" sy="100000" kx="0" ky="0" algn="tl" rotWithShape="1" blurRad="127000" dist="0" dir="7320000">
                  <a:srgbClr val="000000">
                    <a:alpha val="55000"/>
                  </a:srgbClr>
                </a:outerShdw>
              </a:effectLst>
              <a:sp3d prstMaterial="matte"/>
            </c:spPr>
          </c:dPt>
          <c:dPt>
            <c:idx val="13"/>
            <c:explosion val="0"/>
            <c:spPr>
              <a:solidFill>
                <a:srgbClr val="4CC635"/>
              </a:solidFill>
              <a:ln w="12700" cap="flat">
                <a:noFill/>
                <a:miter lim="400000"/>
              </a:ln>
              <a:effectLst>
                <a:outerShdw sx="100000" sy="100000" kx="0" ky="0" algn="tl" rotWithShape="1" blurRad="127000" dist="0" dir="7320000">
                  <a:srgbClr val="000000">
                    <a:alpha val="55000"/>
                  </a:srgbClr>
                </a:outerShdw>
              </a:effectLst>
              <a:sp3d prstMaterial="matte"/>
            </c:spPr>
          </c:dPt>
          <c:dLbls>
            <c:dLbl>
              <c:idx val="0"/>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1"/>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2"/>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3"/>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4"/>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5"/>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6"/>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7"/>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8"/>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9"/>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0"/>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1"/>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2"/>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3"/>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showLeaderLines val="0"/>
          </c:dLbls>
          <c:cat>
            <c:strRef>
              <c:f>'BPM High Dividend-1 - Acompanha'!$A$4,'BPM High Dividend-1 - Acompanha'!$A$5,'BPM High Dividend-1 - Acompanha'!$A$6,'BPM High Dividend-1 - Acompanha'!$A$7,'BPM High Dividend-1 - Acompanha'!$A$8,'BPM High Dividend-1 - Acompanha'!$A$9,'BPM High Dividend-1 - Acompanha'!$A$10,'BPM High Dividend-1 - Acompanha'!$A$11,'BPM High Dividend-1 - Acompanha'!$A$12,'BPM High Dividend-1 - Acompanha'!$A$13,'BPM High Dividend-1 - Acompanha'!$A$14,'BPM High Dividend-1 - Acompanha'!$A$6,'BPM High Dividend-1 - Acompanha'!$A$16,'BPM High Dividend-1 - Acompanha'!$A$17</c:f>
              <c:strCache>
                <c:ptCount val="0"/>
              </c:strCache>
            </c:strRef>
          </c:cat>
          <c:val>
            <c:numRef>
              <c:f>'BPM High Dividend-1 - Acompanha'!$BP$4:$BP$17</c:f>
              <c:numCache>
                <c:ptCount val="0"/>
              </c:numCache>
            </c:numRef>
          </c:val>
        </c:ser>
      </c:pie3DChart>
      <c:spPr>
        <a:noFill/>
        <a:ln w="12700" cap="flat">
          <a:noFill/>
          <a:miter lim="400000"/>
        </a:ln>
        <a:effectLst/>
      </c:spPr>
    </c:plotArea>
    <c:plotVisOnly val="1"/>
    <c:dispBlanksAs val="gap"/>
  </c:chart>
  <c:spPr>
    <a:noFill/>
    <a:ln>
      <a:noFill/>
    </a:ln>
    <a:effectLst/>
  </c:spPr>
</c:chartSpace>
</file>

<file path=xl/charts/chart19.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view3D>
      <c:rotX val="80"/>
      <c:hPercent val="49"/>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
          <c:w val="0.99"/>
          <c:h val="0.9875"/>
        </c:manualLayout>
      </c:layout>
      <c:pie3DChart>
        <c:varyColors val="0"/>
        <c:ser>
          <c:idx val="0"/>
          <c:order val="0"/>
          <c:tx>
            <c:strRef>
              <c:f>'BPM High Dividend-1 - Acompanha'!$CA$2</c:f>
              <c:strCache/>
            </c:strRef>
          </c:tx>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explosion val="11"/>
          <c:dPt>
            <c:idx val="0"/>
            <c:explosion val="11"/>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dPt>
          <c:dPt>
            <c:idx val="1"/>
            <c:explosion val="11"/>
            <c:spPr>
              <a:solidFill>
                <a:schemeClr val="accent3"/>
              </a:solidFill>
              <a:ln w="12700" cap="flat">
                <a:noFill/>
                <a:miter lim="400000"/>
              </a:ln>
              <a:effectLst>
                <a:outerShdw sx="100000" sy="100000" kx="0" ky="0" algn="tl" rotWithShape="1" blurRad="76200" dist="12700" dir="2700000">
                  <a:srgbClr val="000000">
                    <a:alpha val="80000"/>
                  </a:srgbClr>
                </a:outerShdw>
              </a:effectLst>
              <a:sp3d prstMaterial="matte"/>
            </c:spPr>
          </c:dPt>
          <c:dPt>
            <c:idx val="2"/>
            <c:explosion val="11"/>
            <c:spPr>
              <a:solidFill>
                <a:srgbClr val="5F5F5F"/>
              </a:solidFill>
              <a:ln w="12700" cap="flat">
                <a:noFill/>
                <a:miter lim="400000"/>
              </a:ln>
              <a:effectLst>
                <a:outerShdw sx="100000" sy="100000" kx="0" ky="0" algn="tl" rotWithShape="1" blurRad="76200" dist="12700" dir="2700000">
                  <a:srgbClr val="000000">
                    <a:alpha val="80000"/>
                  </a:srgbClr>
                </a:outerShdw>
              </a:effectLst>
              <a:sp3d prstMaterial="matte"/>
            </c:spPr>
          </c:dPt>
          <c:dPt>
            <c:idx val="3"/>
            <c:explosion val="11"/>
            <c:spPr>
              <a:solidFill>
                <a:srgbClr val="FF9300"/>
              </a:solidFill>
              <a:ln w="12700" cap="flat">
                <a:noFill/>
                <a:miter lim="400000"/>
              </a:ln>
              <a:effectLst>
                <a:outerShdw sx="100000" sy="100000" kx="0" ky="0" algn="tl" rotWithShape="1" blurRad="76200" dist="12700" dir="2700000">
                  <a:srgbClr val="000000">
                    <a:alpha val="80000"/>
                  </a:srgbClr>
                </a:outerShdw>
              </a:effectLst>
              <a:sp3d prstMaterial="matte"/>
            </c:spPr>
          </c:dPt>
          <c:dPt>
            <c:idx val="4"/>
            <c:explosion val="11"/>
            <c:spPr>
              <a:solidFill>
                <a:schemeClr val="accent5"/>
              </a:solidFill>
              <a:ln w="12700" cap="flat">
                <a:noFill/>
                <a:miter lim="400000"/>
              </a:ln>
              <a:effectLst>
                <a:outerShdw sx="100000" sy="100000" kx="0" ky="0" algn="tl" rotWithShape="1" blurRad="76200" dist="12700" dir="2700000">
                  <a:srgbClr val="000000">
                    <a:alpha val="80000"/>
                  </a:srgbClr>
                </a:outerShdw>
              </a:effectLst>
              <a:sp3d prstMaterial="matte"/>
            </c:spPr>
          </c:dPt>
          <c:dPt>
            <c:idx val="5"/>
            <c:explosion val="11"/>
            <c:spPr>
              <a:solidFill>
                <a:srgbClr val="99195E"/>
              </a:solidFill>
              <a:ln w="12700" cap="flat">
                <a:noFill/>
                <a:miter lim="400000"/>
              </a:ln>
              <a:effectLst>
                <a:outerShdw sx="100000" sy="100000" kx="0" ky="0" algn="tl" rotWithShape="1" blurRad="76200" dist="12700" dir="2700000">
                  <a:srgbClr val="000000">
                    <a:alpha val="80000"/>
                  </a:srgbClr>
                </a:outerShdw>
              </a:effectLst>
              <a:sp3d prstMaterial="matte"/>
            </c:spPr>
          </c:dPt>
          <c:dPt>
            <c:idx val="6"/>
            <c:explosion val="11"/>
            <c:spPr>
              <a:solidFill>
                <a:srgbClr val="1B85C4"/>
              </a:solidFill>
              <a:ln w="12700" cap="flat">
                <a:noFill/>
                <a:miter lim="400000"/>
              </a:ln>
              <a:effectLst>
                <a:outerShdw sx="100000" sy="100000" kx="0" ky="0" algn="tl" rotWithShape="1" blurRad="127000" dist="0" dir="7320000">
                  <a:srgbClr val="000000">
                    <a:alpha val="55000"/>
                  </a:srgbClr>
                </a:outerShdw>
              </a:effectLst>
              <a:sp3d prstMaterial="matte"/>
            </c:spPr>
          </c:dPt>
          <c:dPt>
            <c:idx val="7"/>
            <c:explosion val="11"/>
            <c:spPr>
              <a:solidFill>
                <a:srgbClr val="33BB19"/>
              </a:solidFill>
              <a:ln w="12700" cap="flat">
                <a:noFill/>
                <a:miter lim="400000"/>
              </a:ln>
              <a:effectLst>
                <a:outerShdw sx="100000" sy="100000" kx="0" ky="0" algn="tl" rotWithShape="1" blurRad="127000" dist="0" dir="7320000">
                  <a:srgbClr val="000000">
                    <a:alpha val="55000"/>
                  </a:srgbClr>
                </a:outerShdw>
              </a:effectLst>
              <a:sp3d prstMaterial="matte"/>
            </c:spPr>
          </c:dPt>
          <c:dPt>
            <c:idx val="8"/>
            <c:explosion val="8"/>
            <c:spPr>
              <a:solidFill>
                <a:srgbClr val="747474"/>
              </a:solidFill>
              <a:ln w="12700" cap="flat">
                <a:noFill/>
                <a:miter lim="400000"/>
              </a:ln>
              <a:effectLst>
                <a:outerShdw sx="100000" sy="100000" kx="0" ky="0" algn="tl" rotWithShape="1" blurRad="127000" dist="0" dir="7320000">
                  <a:srgbClr val="000000">
                    <a:alpha val="55000"/>
                  </a:srgbClr>
                </a:outerShdw>
              </a:effectLst>
              <a:sp3d prstMaterial="matte"/>
            </c:spPr>
          </c:dPt>
          <c:dPt>
            <c:idx val="9"/>
            <c:explosion val="9"/>
            <c:spPr>
              <a:solidFill>
                <a:srgbClr val="FFA122"/>
              </a:solidFill>
              <a:ln w="12700" cap="flat">
                <a:noFill/>
                <a:miter lim="400000"/>
              </a:ln>
              <a:effectLst>
                <a:outerShdw sx="100000" sy="100000" kx="0" ky="0" algn="tl" rotWithShape="1" blurRad="127000" dist="0" dir="7320000">
                  <a:srgbClr val="000000">
                    <a:alpha val="55000"/>
                  </a:srgbClr>
                </a:outerShdw>
              </a:effectLst>
              <a:sp3d prstMaterial="matte"/>
            </c:spPr>
          </c:dPt>
          <c:dPt>
            <c:idx val="10"/>
            <c:explosion val="10"/>
            <c:spPr>
              <a:solidFill>
                <a:srgbClr val="F03E2B"/>
              </a:solidFill>
              <a:ln w="12700" cap="flat">
                <a:noFill/>
                <a:miter lim="400000"/>
              </a:ln>
              <a:effectLst>
                <a:outerShdw sx="100000" sy="100000" kx="0" ky="0" algn="tl" rotWithShape="1" blurRad="127000" dist="0" dir="7320000">
                  <a:srgbClr val="000000">
                    <a:alpha val="55000"/>
                  </a:srgbClr>
                </a:outerShdw>
              </a:effectLst>
              <a:sp3d prstMaterial="matte"/>
            </c:spPr>
          </c:dPt>
          <c:dPt>
            <c:idx val="11"/>
            <c:explosion val="9"/>
            <c:spPr>
              <a:solidFill>
                <a:srgbClr val="A72E6F"/>
              </a:solidFill>
              <a:ln w="12700" cap="flat">
                <a:noFill/>
                <a:miter lim="400000"/>
              </a:ln>
              <a:effectLst>
                <a:outerShdw sx="100000" sy="100000" kx="0" ky="0" algn="tl" rotWithShape="1" blurRad="127000" dist="0" dir="7320000">
                  <a:srgbClr val="000000">
                    <a:alpha val="55000"/>
                  </a:srgbClr>
                </a:outerShdw>
              </a:effectLst>
              <a:sp3d prstMaterial="matte"/>
            </c:spPr>
          </c:dPt>
          <c:dPt>
            <c:idx val="12"/>
            <c:explosion val="10"/>
            <c:spPr>
              <a:solidFill>
                <a:srgbClr val="3795CD"/>
              </a:solidFill>
              <a:ln w="12700" cap="flat">
                <a:noFill/>
                <a:miter lim="400000"/>
              </a:ln>
              <a:effectLst>
                <a:outerShdw sx="100000" sy="100000" kx="0" ky="0" algn="tl" rotWithShape="1" blurRad="127000" dist="0" dir="7320000">
                  <a:srgbClr val="000000">
                    <a:alpha val="55000"/>
                  </a:srgbClr>
                </a:outerShdw>
              </a:effectLst>
              <a:sp3d prstMaterial="matte"/>
            </c:spPr>
          </c:dPt>
          <c:dPt>
            <c:idx val="13"/>
            <c:explosion val="0"/>
            <c:spPr>
              <a:solidFill>
                <a:srgbClr val="4CC635"/>
              </a:solidFill>
              <a:ln w="12700" cap="flat">
                <a:noFill/>
                <a:miter lim="400000"/>
              </a:ln>
              <a:effectLst>
                <a:outerShdw sx="100000" sy="100000" kx="0" ky="0" algn="tl" rotWithShape="1" blurRad="127000" dist="0" dir="7320000">
                  <a:srgbClr val="000000">
                    <a:alpha val="55000"/>
                  </a:srgbClr>
                </a:outerShdw>
              </a:effectLst>
              <a:sp3d prstMaterial="matte"/>
            </c:spPr>
          </c:dPt>
          <c:dLbls>
            <c:dLbl>
              <c:idx val="0"/>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1"/>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2"/>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3"/>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4"/>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5"/>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6"/>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7"/>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8"/>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9"/>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0"/>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1"/>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2"/>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3"/>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showLeaderLines val="0"/>
          </c:dLbls>
          <c:cat>
            <c:strRef>
              <c:f>'BPM High Dividend-1 - Acompanha'!$A$4,'BPM High Dividend-1 - Acompanha'!$A$5,'BPM High Dividend-1 - Acompanha'!$A$6,'BPM High Dividend-1 - Acompanha'!$A$7,'BPM High Dividend-1 - Acompanha'!$A$8,'BPM High Dividend-1 - Acompanha'!$A$9,'BPM High Dividend-1 - Acompanha'!$A$10,'BPM High Dividend-1 - Acompanha'!$A$11,'BPM High Dividend-1 - Acompanha'!$A$12,'BPM High Dividend-1 - Acompanha'!$A$13,'BPM High Dividend-1 - Acompanha'!$A$14,'BPM High Dividend-1 - Acompanha'!$A$6,'BPM High Dividend-1 - Acompanha'!$A$16,'BPM High Dividend-1 - Acompanha'!$A$17</c:f>
              <c:strCache>
                <c:ptCount val="0"/>
              </c:strCache>
            </c:strRef>
          </c:cat>
          <c:val>
            <c:numRef>
              <c:f>'BPM High Dividend-1 - Acompanha'!$BV$4:$BV$17</c:f>
              <c:numCache>
                <c:ptCount val="0"/>
              </c:numCache>
            </c:numRef>
          </c:val>
        </c:ser>
      </c:pie3DChart>
      <c:spPr>
        <a:noFill/>
        <a:ln w="12700" cap="flat">
          <a:noFill/>
          <a:miter lim="400000"/>
        </a:ln>
        <a:effectLst/>
      </c:spPr>
    </c:plotArea>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view3D>
      <c:rotX val="80"/>
      <c:hPercent val="49"/>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
          <c:w val="0.99"/>
          <c:h val="0.9875"/>
        </c:manualLayout>
      </c:layout>
      <c:pie3DChart>
        <c:varyColors val="0"/>
        <c:ser>
          <c:idx val="0"/>
          <c:order val="0"/>
          <c:tx>
            <c:strRef>
              <c:f>'BPM High Dividend-1 - Acompanha'!$CA$2</c:f>
              <c:strCache/>
            </c:strRef>
          </c:tx>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explosion val="11"/>
          <c:dPt>
            <c:idx val="0"/>
            <c:explosion val="11"/>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dPt>
          <c:dPt>
            <c:idx val="1"/>
            <c:explosion val="11"/>
            <c:spPr>
              <a:solidFill>
                <a:schemeClr val="accent3"/>
              </a:solidFill>
              <a:ln w="12700" cap="flat">
                <a:noFill/>
                <a:miter lim="400000"/>
              </a:ln>
              <a:effectLst>
                <a:outerShdw sx="100000" sy="100000" kx="0" ky="0" algn="tl" rotWithShape="1" blurRad="76200" dist="12700" dir="2700000">
                  <a:srgbClr val="000000">
                    <a:alpha val="80000"/>
                  </a:srgbClr>
                </a:outerShdw>
              </a:effectLst>
              <a:sp3d prstMaterial="matte"/>
            </c:spPr>
          </c:dPt>
          <c:dPt>
            <c:idx val="2"/>
            <c:explosion val="11"/>
            <c:spPr>
              <a:solidFill>
                <a:srgbClr val="5F5F5F"/>
              </a:solidFill>
              <a:ln w="12700" cap="flat">
                <a:noFill/>
                <a:miter lim="400000"/>
              </a:ln>
              <a:effectLst>
                <a:outerShdw sx="100000" sy="100000" kx="0" ky="0" algn="tl" rotWithShape="1" blurRad="76200" dist="12700" dir="2700000">
                  <a:srgbClr val="000000">
                    <a:alpha val="80000"/>
                  </a:srgbClr>
                </a:outerShdw>
              </a:effectLst>
              <a:sp3d prstMaterial="matte"/>
            </c:spPr>
          </c:dPt>
          <c:dPt>
            <c:idx val="3"/>
            <c:explosion val="11"/>
            <c:spPr>
              <a:solidFill>
                <a:srgbClr val="FF9300"/>
              </a:solidFill>
              <a:ln w="12700" cap="flat">
                <a:noFill/>
                <a:miter lim="400000"/>
              </a:ln>
              <a:effectLst>
                <a:outerShdw sx="100000" sy="100000" kx="0" ky="0" algn="tl" rotWithShape="1" blurRad="76200" dist="12700" dir="2700000">
                  <a:srgbClr val="000000">
                    <a:alpha val="80000"/>
                  </a:srgbClr>
                </a:outerShdw>
              </a:effectLst>
              <a:sp3d prstMaterial="matte"/>
            </c:spPr>
          </c:dPt>
          <c:dPt>
            <c:idx val="4"/>
            <c:explosion val="11"/>
            <c:spPr>
              <a:solidFill>
                <a:schemeClr val="accent5"/>
              </a:solidFill>
              <a:ln w="12700" cap="flat">
                <a:noFill/>
                <a:miter lim="400000"/>
              </a:ln>
              <a:effectLst>
                <a:outerShdw sx="100000" sy="100000" kx="0" ky="0" algn="tl" rotWithShape="1" blurRad="76200" dist="12700" dir="2700000">
                  <a:srgbClr val="000000">
                    <a:alpha val="80000"/>
                  </a:srgbClr>
                </a:outerShdw>
              </a:effectLst>
              <a:sp3d prstMaterial="matte"/>
            </c:spPr>
          </c:dPt>
          <c:dPt>
            <c:idx val="5"/>
            <c:explosion val="11"/>
            <c:spPr>
              <a:solidFill>
                <a:srgbClr val="99195E"/>
              </a:solidFill>
              <a:ln w="12700" cap="flat">
                <a:noFill/>
                <a:miter lim="400000"/>
              </a:ln>
              <a:effectLst>
                <a:outerShdw sx="100000" sy="100000" kx="0" ky="0" algn="tl" rotWithShape="1" blurRad="76200" dist="12700" dir="2700000">
                  <a:srgbClr val="000000">
                    <a:alpha val="80000"/>
                  </a:srgbClr>
                </a:outerShdw>
              </a:effectLst>
              <a:sp3d prstMaterial="matte"/>
            </c:spPr>
          </c:dPt>
          <c:dPt>
            <c:idx val="6"/>
            <c:explosion val="11"/>
            <c:spPr>
              <a:solidFill>
                <a:srgbClr val="1B85C4"/>
              </a:solidFill>
              <a:ln w="12700" cap="flat">
                <a:noFill/>
                <a:miter lim="400000"/>
              </a:ln>
              <a:effectLst>
                <a:outerShdw sx="100000" sy="100000" kx="0" ky="0" algn="tl" rotWithShape="1" blurRad="127000" dist="0" dir="7320000">
                  <a:srgbClr val="000000">
                    <a:alpha val="55000"/>
                  </a:srgbClr>
                </a:outerShdw>
              </a:effectLst>
              <a:sp3d prstMaterial="matte"/>
            </c:spPr>
          </c:dPt>
          <c:dPt>
            <c:idx val="7"/>
            <c:explosion val="11"/>
            <c:spPr>
              <a:solidFill>
                <a:srgbClr val="33BB19"/>
              </a:solidFill>
              <a:ln w="12700" cap="flat">
                <a:noFill/>
                <a:miter lim="400000"/>
              </a:ln>
              <a:effectLst>
                <a:outerShdw sx="100000" sy="100000" kx="0" ky="0" algn="tl" rotWithShape="1" blurRad="127000" dist="0" dir="7320000">
                  <a:srgbClr val="000000">
                    <a:alpha val="55000"/>
                  </a:srgbClr>
                </a:outerShdw>
              </a:effectLst>
              <a:sp3d prstMaterial="matte"/>
            </c:spPr>
          </c:dPt>
          <c:dPt>
            <c:idx val="8"/>
            <c:explosion val="8"/>
            <c:spPr>
              <a:solidFill>
                <a:srgbClr val="747474"/>
              </a:solidFill>
              <a:ln w="12700" cap="flat">
                <a:noFill/>
                <a:miter lim="400000"/>
              </a:ln>
              <a:effectLst>
                <a:outerShdw sx="100000" sy="100000" kx="0" ky="0" algn="tl" rotWithShape="1" blurRad="127000" dist="0" dir="7320000">
                  <a:srgbClr val="000000">
                    <a:alpha val="55000"/>
                  </a:srgbClr>
                </a:outerShdw>
              </a:effectLst>
              <a:sp3d prstMaterial="matte"/>
            </c:spPr>
          </c:dPt>
          <c:dPt>
            <c:idx val="9"/>
            <c:explosion val="9"/>
            <c:spPr>
              <a:solidFill>
                <a:srgbClr val="FFA122"/>
              </a:solidFill>
              <a:ln w="12700" cap="flat">
                <a:noFill/>
                <a:miter lim="400000"/>
              </a:ln>
              <a:effectLst>
                <a:outerShdw sx="100000" sy="100000" kx="0" ky="0" algn="tl" rotWithShape="1" blurRad="127000" dist="0" dir="7320000">
                  <a:srgbClr val="000000">
                    <a:alpha val="55000"/>
                  </a:srgbClr>
                </a:outerShdw>
              </a:effectLst>
              <a:sp3d prstMaterial="matte"/>
            </c:spPr>
          </c:dPt>
          <c:dPt>
            <c:idx val="10"/>
            <c:explosion val="10"/>
            <c:spPr>
              <a:solidFill>
                <a:srgbClr val="F03E2B"/>
              </a:solidFill>
              <a:ln w="12700" cap="flat">
                <a:noFill/>
                <a:miter lim="400000"/>
              </a:ln>
              <a:effectLst>
                <a:outerShdw sx="100000" sy="100000" kx="0" ky="0" algn="tl" rotWithShape="1" blurRad="127000" dist="0" dir="7320000">
                  <a:srgbClr val="000000">
                    <a:alpha val="55000"/>
                  </a:srgbClr>
                </a:outerShdw>
              </a:effectLst>
              <a:sp3d prstMaterial="matte"/>
            </c:spPr>
          </c:dPt>
          <c:dPt>
            <c:idx val="11"/>
            <c:explosion val="9"/>
            <c:spPr>
              <a:solidFill>
                <a:srgbClr val="A72E6F"/>
              </a:solidFill>
              <a:ln w="12700" cap="flat">
                <a:noFill/>
                <a:miter lim="400000"/>
              </a:ln>
              <a:effectLst>
                <a:outerShdw sx="100000" sy="100000" kx="0" ky="0" algn="tl" rotWithShape="1" blurRad="127000" dist="0" dir="7320000">
                  <a:srgbClr val="000000">
                    <a:alpha val="55000"/>
                  </a:srgbClr>
                </a:outerShdw>
              </a:effectLst>
              <a:sp3d prstMaterial="matte"/>
            </c:spPr>
          </c:dPt>
          <c:dPt>
            <c:idx val="12"/>
            <c:explosion val="10"/>
            <c:spPr>
              <a:solidFill>
                <a:srgbClr val="3795CD"/>
              </a:solidFill>
              <a:ln w="12700" cap="flat">
                <a:noFill/>
                <a:miter lim="400000"/>
              </a:ln>
              <a:effectLst>
                <a:outerShdw sx="100000" sy="100000" kx="0" ky="0" algn="tl" rotWithShape="1" blurRad="127000" dist="0" dir="7320000">
                  <a:srgbClr val="000000">
                    <a:alpha val="55000"/>
                  </a:srgbClr>
                </a:outerShdw>
              </a:effectLst>
              <a:sp3d prstMaterial="matte"/>
            </c:spPr>
          </c:dPt>
          <c:dPt>
            <c:idx val="13"/>
            <c:explosion val="9"/>
            <c:spPr>
              <a:solidFill>
                <a:srgbClr val="4CC635"/>
              </a:solidFill>
              <a:ln w="12700" cap="flat">
                <a:noFill/>
                <a:miter lim="400000"/>
              </a:ln>
              <a:effectLst>
                <a:outerShdw sx="100000" sy="100000" kx="0" ky="0" algn="tl" rotWithShape="1" blurRad="127000" dist="0" dir="7320000">
                  <a:srgbClr val="000000">
                    <a:alpha val="55000"/>
                  </a:srgbClr>
                </a:outerShdw>
              </a:effectLst>
              <a:sp3d prstMaterial="matte"/>
            </c:spPr>
          </c:dPt>
          <c:dPt>
            <c:idx val="14"/>
            <c:explosion val="10"/>
            <c:spPr>
              <a:solidFill>
                <a:srgbClr val="8A8A8A"/>
              </a:solidFill>
              <a:ln w="12700" cap="flat">
                <a:noFill/>
                <a:miter lim="400000"/>
              </a:ln>
              <a:effectLst>
                <a:outerShdw sx="100000" sy="100000" kx="0" ky="0" algn="tl" rotWithShape="1" blurRad="127000" dist="0" dir="7320000">
                  <a:srgbClr val="000000">
                    <a:alpha val="55000"/>
                  </a:srgbClr>
                </a:outerShdw>
              </a:effectLst>
              <a:sp3d prstMaterial="matte"/>
            </c:spPr>
          </c:dPt>
          <c:dPt>
            <c:idx val="15"/>
            <c:explosion val="0"/>
            <c:spPr>
              <a:solidFill>
                <a:srgbClr val="FF9300"/>
              </a:solidFill>
              <a:ln w="12700" cap="flat">
                <a:noFill/>
                <a:miter lim="400000"/>
              </a:ln>
              <a:effectLst>
                <a:outerShdw sx="100000" sy="100000" kx="0" ky="0" algn="tl" rotWithShape="1" blurRad="76200" dist="12700" dir="2700000">
                  <a:srgbClr val="000000">
                    <a:alpha val="80000"/>
                  </a:srgbClr>
                </a:outerShdw>
              </a:effectLst>
              <a:sp3d prstMaterial="matte"/>
            </c:spPr>
          </c:dPt>
          <c:dLbls>
            <c:dLbl>
              <c:idx val="0"/>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1"/>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2"/>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3"/>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4"/>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5"/>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6"/>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7"/>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8"/>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9"/>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0"/>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1"/>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2"/>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3"/>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4"/>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5"/>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showLeaderLines val="0"/>
          </c:dLbls>
          <c:cat>
            <c:strRef>
              <c:f>'BPM High Dividend-1 - Acompanha'!$A$4,'BPM High Dividend-1 - Acompanha'!$A$5,'BPM High Dividend-1 - Acompanha'!$A$6,'BPM High Dividend-1 - Acompanha'!$A$7,'BPM High Dividend-1 - Acompanha'!$A$8,'BPM High Dividend-1 - Acompanha'!$A$9,'BPM High Dividend-1 - Acompanha'!$A$10,'BPM High Dividend-1 - Acompanha'!$A$11,'BPM High Dividend-1 - Acompanha'!$A$12,'BPM High Dividend-1 - Acompanha'!$A$13,'BPM High Dividend-1 - Acompanha'!$A$14,'BPM High Dividend-1 - Acompanha'!$A$15,'BPM High Dividend-1 - Acompanha'!$A$18,'BPM High Dividend-1 - Acompanha'!$A$8,'BPM High Dividend-1 - Acompanha'!$A$16,'BPM High Dividend-1 - Acompanha'!$A$17</c:f>
              <c:strCache>
                <c:ptCount val="0"/>
              </c:strCache>
            </c:strRef>
          </c:cat>
          <c:val>
            <c:numRef>
              <c:f>'BPM High Dividend-1 - Acompanha'!$H$4,'BPM High Dividend-1 - Acompanha'!$H$5,'BPM High Dividend-1 - Acompanha'!$H$6,'BPM High Dividend-1 - Acompanha'!$H$7,'BPM High Dividend-1 - Acompanha'!$H$8,'BPM High Dividend-1 - Acompanha'!$H$9,'BPM High Dividend-1 - Acompanha'!$H$10,'BPM High Dividend-1 - Acompanha'!$H$11,'BPM High Dividend-1 - Acompanha'!$H$12,'BPM High Dividend-1 - Acompanha'!$H$13,'BPM High Dividend-1 - Acompanha'!$H$14,'BPM High Dividend-1 - Acompanha'!$H$15,'BPM High Dividend-1 - Acompanha'!$H$18,'BPM High Dividend-1 - Acompanha'!$H$16,'BPM High Dividend-1 - Acompanha'!$H$16,'BPM High Dividend-1 - Acompanha'!$H$18</c:f>
              <c:numCache>
                <c:ptCount val="0"/>
              </c:numCache>
            </c:numRef>
          </c:val>
        </c:ser>
      </c:pie3DChart>
      <c:spPr>
        <a:noFill/>
        <a:ln w="12700" cap="flat">
          <a:noFill/>
          <a:miter lim="400000"/>
        </a:ln>
        <a:effectLst/>
      </c:spPr>
    </c:plotArea>
    <c:plotVisOnly val="1"/>
    <c:dispBlanksAs val="gap"/>
  </c:chart>
  <c:spPr>
    <a:noFill/>
    <a:ln>
      <a:noFill/>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33668"/>
          <c:y val="0.0992895"/>
          <c:w val="0.861332"/>
          <c:h val="0.839828"/>
        </c:manualLayout>
      </c:layout>
      <c:barChart>
        <c:barDir val="col"/>
        <c:grouping val="clustered"/>
        <c:varyColors val="0"/>
        <c:ser>
          <c:idx val="0"/>
          <c:order val="0"/>
          <c:tx>
            <c:strRef>
              <c:f>'BPM High Dividend-1 - Dividendo'!$I$2</c:f>
              <c:strCache>
                <c:ptCount val="1"/>
                <c:pt idx="0">
                  <c:v>Total Líquido em R$</c:v>
                </c:pt>
              </c:strCache>
            </c:strRef>
          </c:tx>
          <c:spPr>
            <a:blipFill rotWithShape="1">
              <a:blip r:embed="rId1"/>
              <a:srcRect l="0" t="0" r="0" b="0"/>
              <a:tile tx="0" ty="0" sx="100000" sy="100000" flip="none" algn="tl"/>
            </a:blip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0" dist="38100" dir="2700000">
                        <a:srgbClr val="000000">
                          <a:alpha val="33333"/>
                        </a:srgbClr>
                      </a:outerShdw>
                    </a:effectLst>
                    <a:latin typeface="Baskerville SemiBold"/>
                  </a:defRPr>
                </a:pPr>
              </a:p>
            </c:txPr>
            <c:dLblPos val="inEnd"/>
            <c:showLegendKey val="0"/>
            <c:showVal val="0"/>
            <c:showCatName val="0"/>
            <c:showSerName val="0"/>
            <c:showPercent val="0"/>
            <c:showBubbleSize val="0"/>
            <c:showLeaderLines val="0"/>
          </c:dLbls>
          <c:cat>
            <c:strLit>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Lit>
          </c:cat>
          <c:val>
            <c:numRef>
              <c:f>'BPM High Dividend-1 - Dividendo'!$I$13,'BPM High Dividend-1 - Dividendo'!$I$22,'BPM High Dividend-1 - Dividendo'!$I$29,'BPM High Dividend-1 - Dividendo'!$I$39,'BPM High Dividend-1 - Dividendo'!$I$48,'BPM High Dividend-1 - Dividendo'!$I$55,'BPM High Dividend-1 - Dividendo'!$I$66,'BPM High Dividend-1 - Dividendo'!$I$75,'BPM High Dividend-1 - Dividendo'!$I$83,'BPM High Dividend-1 - Dividendo'!$I$93,'BPM High Dividend-1 - Dividendo'!$I$102,'BPM High Dividend-1 - Dividendo'!$I$108</c:f>
              <c:numCache>
                <c:ptCount val="12"/>
                <c:pt idx="0">
                  <c:v>74.011680</c:v>
                </c:pt>
                <c:pt idx="1">
                  <c:v>82.632633</c:v>
                </c:pt>
                <c:pt idx="2">
                  <c:v>38.055500</c:v>
                </c:pt>
                <c:pt idx="3">
                  <c:v>87.095330</c:v>
                </c:pt>
                <c:pt idx="4">
                  <c:v>68.247333</c:v>
                </c:pt>
                <c:pt idx="5">
                  <c:v>43.934661</c:v>
                </c:pt>
                <c:pt idx="6">
                  <c:v>109.448267</c:v>
                </c:pt>
                <c:pt idx="7">
                  <c:v>78.181981</c:v>
                </c:pt>
                <c:pt idx="8">
                  <c:v>0.000000</c:v>
                </c:pt>
                <c:pt idx="9">
                  <c:v>0.000000</c:v>
                </c:pt>
                <c:pt idx="10">
                  <c:v>0.000000</c:v>
                </c:pt>
                <c:pt idx="11">
                  <c:v>0.000000</c:v>
                </c:pt>
              </c:numCache>
            </c:numRef>
          </c:val>
        </c:ser>
        <c:gapWidth val="40"/>
        <c:overlap val="-10"/>
        <c:axId val="2094734552"/>
        <c:axId val="2094734553"/>
      </c:barChart>
      <c:catAx>
        <c:axId val="2094734552"/>
        <c:scaling>
          <c:orientation val="minMax"/>
        </c:scaling>
        <c:delete val="0"/>
        <c:axPos val="b"/>
        <c:numFmt formatCode="[$R$-416]#,##0.00" sourceLinked="1"/>
        <c:majorTickMark val="none"/>
        <c:minorTickMark val="none"/>
        <c:tickLblPos val="low"/>
        <c:spPr>
          <a:ln w="6350" cap="flat">
            <a:solidFill>
              <a:srgbClr val="A7A7A7"/>
            </a:solidFill>
            <a:prstDash val="solid"/>
            <a:miter lim="400000"/>
          </a:ln>
        </c:spPr>
        <c:txPr>
          <a:bodyPr rot="0"/>
          <a:lstStyle/>
          <a:p>
            <a:pPr>
              <a:defRPr b="0" i="0" strike="noStrike" sz="1100" u="none">
                <a:solidFill>
                  <a:srgbClr val="FFFFFF"/>
                </a:solidFill>
                <a:latin typeface="Baskerville"/>
              </a:defRPr>
            </a:pPr>
          </a:p>
        </c:txPr>
        <c:crossAx val="2094734553"/>
        <c:crosses val="autoZero"/>
        <c:auto val="1"/>
        <c:lblAlgn val="ctr"/>
        <c:noMultiLvlLbl val="1"/>
      </c:catAx>
      <c:valAx>
        <c:axId val="2094734553"/>
        <c:scaling>
          <c:orientation val="minMax"/>
        </c:scaling>
        <c:delete val="0"/>
        <c:axPos val="l"/>
        <c:majorGridlines>
          <c:spPr>
            <a:ln w="6350" cap="flat">
              <a:solidFill>
                <a:srgbClr val="A7A7A7"/>
              </a:solidFill>
              <a:custDash>
                <a:ds d="200000" sp="200000"/>
              </a:custDash>
              <a:miter lim="400000"/>
            </a:ln>
          </c:spPr>
        </c:majorGridlines>
        <c:numFmt formatCode="[$R$-416]#,##0.00" sourceLinked="1"/>
        <c:majorTickMark val="none"/>
        <c:minorTickMark val="none"/>
        <c:tickLblPos val="nextTo"/>
        <c:spPr>
          <a:ln w="6350" cap="flat">
            <a:noFill/>
            <a:prstDash val="solid"/>
            <a:miter lim="400000"/>
          </a:ln>
        </c:spPr>
        <c:txPr>
          <a:bodyPr rot="0"/>
          <a:lstStyle/>
          <a:p>
            <a:pPr>
              <a:defRPr b="0" i="0" strike="noStrike" sz="1500" u="none">
                <a:solidFill>
                  <a:srgbClr val="FFFFFF"/>
                </a:solidFill>
                <a:latin typeface="Baskerville"/>
              </a:defRPr>
            </a:pPr>
          </a:p>
        </c:txPr>
        <c:crossAx val="2094734552"/>
        <c:crosses val="autoZero"/>
        <c:crossBetween val="between"/>
        <c:majorUnit val="15"/>
        <c:minorUnit val="7.5"/>
      </c:valAx>
      <c:spPr>
        <a:noFill/>
        <a:ln w="12700" cap="flat">
          <a:noFill/>
          <a:miter lim="400000"/>
        </a:ln>
        <a:effectLst/>
      </c:spPr>
    </c:plotArea>
    <c:legend>
      <c:legendPos val="t"/>
      <c:layout>
        <c:manualLayout>
          <c:xMode val="edge"/>
          <c:yMode val="edge"/>
          <c:x val="0.146909"/>
          <c:y val="0"/>
          <c:w val="0.808191"/>
          <c:h val="0.0746447"/>
        </c:manualLayout>
      </c:layout>
      <c:overlay val="1"/>
      <c:spPr>
        <a:noFill/>
        <a:ln w="12700" cap="flat">
          <a:noFill/>
          <a:miter lim="400000"/>
        </a:ln>
        <a:effectLst/>
      </c:spPr>
      <c:txPr>
        <a:bodyPr rot="0"/>
        <a:lstStyle/>
        <a:p>
          <a:pPr>
            <a:defRPr b="0" i="0" strike="noStrike" sz="1600" u="none">
              <a:solidFill>
                <a:srgbClr val="FFFFFF"/>
              </a:solidFill>
              <a:latin typeface="Baskerville"/>
            </a:defRPr>
          </a:pPr>
        </a:p>
      </c:txPr>
    </c:legend>
    <c:plotVisOnly val="1"/>
    <c:dispBlanksAs val="gap"/>
  </c:chart>
  <c:spPr>
    <a:noFill/>
    <a:ln>
      <a:noFill/>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view3D>
      <c:rotX val="80"/>
      <c:hPercent val="49"/>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
          <c:w val="0.99"/>
          <c:h val="0.9875"/>
        </c:manualLayout>
      </c:layout>
      <c:pie3DChart>
        <c:varyColors val="0"/>
        <c:ser>
          <c:idx val="0"/>
          <c:order val="0"/>
          <c:tx>
            <c:strRef>
              <c:f>'BPM High Dividend-1 - Acompanha'!$CA$2</c:f>
              <c:strCache/>
            </c:strRef>
          </c:tx>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explosion val="11"/>
          <c:dPt>
            <c:idx val="0"/>
            <c:explosion val="11"/>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dPt>
          <c:dPt>
            <c:idx val="1"/>
            <c:explosion val="11"/>
            <c:spPr>
              <a:solidFill>
                <a:schemeClr val="accent3"/>
              </a:solidFill>
              <a:ln w="12700" cap="flat">
                <a:noFill/>
                <a:miter lim="400000"/>
              </a:ln>
              <a:effectLst>
                <a:outerShdw sx="100000" sy="100000" kx="0" ky="0" algn="tl" rotWithShape="1" blurRad="76200" dist="12700" dir="2700000">
                  <a:srgbClr val="000000">
                    <a:alpha val="80000"/>
                  </a:srgbClr>
                </a:outerShdw>
              </a:effectLst>
              <a:sp3d prstMaterial="matte"/>
            </c:spPr>
          </c:dPt>
          <c:dPt>
            <c:idx val="2"/>
            <c:explosion val="11"/>
            <c:spPr>
              <a:solidFill>
                <a:srgbClr val="5F5F5F"/>
              </a:solidFill>
              <a:ln w="12700" cap="flat">
                <a:noFill/>
                <a:miter lim="400000"/>
              </a:ln>
              <a:effectLst>
                <a:outerShdw sx="100000" sy="100000" kx="0" ky="0" algn="tl" rotWithShape="1" blurRad="76200" dist="12700" dir="2700000">
                  <a:srgbClr val="000000">
                    <a:alpha val="80000"/>
                  </a:srgbClr>
                </a:outerShdw>
              </a:effectLst>
              <a:sp3d prstMaterial="matte"/>
            </c:spPr>
          </c:dPt>
          <c:dPt>
            <c:idx val="3"/>
            <c:explosion val="11"/>
            <c:spPr>
              <a:solidFill>
                <a:srgbClr val="FF9300"/>
              </a:solidFill>
              <a:ln w="12700" cap="flat">
                <a:noFill/>
                <a:miter lim="400000"/>
              </a:ln>
              <a:effectLst>
                <a:outerShdw sx="100000" sy="100000" kx="0" ky="0" algn="tl" rotWithShape="1" blurRad="76200" dist="12700" dir="2700000">
                  <a:srgbClr val="000000">
                    <a:alpha val="80000"/>
                  </a:srgbClr>
                </a:outerShdw>
              </a:effectLst>
              <a:sp3d prstMaterial="matte"/>
            </c:spPr>
          </c:dPt>
          <c:dPt>
            <c:idx val="4"/>
            <c:explosion val="11"/>
            <c:spPr>
              <a:solidFill>
                <a:schemeClr val="accent5"/>
              </a:solidFill>
              <a:ln w="12700" cap="flat">
                <a:noFill/>
                <a:miter lim="400000"/>
              </a:ln>
              <a:effectLst>
                <a:outerShdw sx="100000" sy="100000" kx="0" ky="0" algn="tl" rotWithShape="1" blurRad="76200" dist="12700" dir="2700000">
                  <a:srgbClr val="000000">
                    <a:alpha val="80000"/>
                  </a:srgbClr>
                </a:outerShdw>
              </a:effectLst>
              <a:sp3d prstMaterial="matte"/>
            </c:spPr>
          </c:dPt>
          <c:dPt>
            <c:idx val="5"/>
            <c:explosion val="11"/>
            <c:spPr>
              <a:solidFill>
                <a:srgbClr val="99195E"/>
              </a:solidFill>
              <a:ln w="12700" cap="flat">
                <a:noFill/>
                <a:miter lim="400000"/>
              </a:ln>
              <a:effectLst>
                <a:outerShdw sx="100000" sy="100000" kx="0" ky="0" algn="tl" rotWithShape="1" blurRad="76200" dist="12700" dir="2700000">
                  <a:srgbClr val="000000">
                    <a:alpha val="80000"/>
                  </a:srgbClr>
                </a:outerShdw>
              </a:effectLst>
              <a:sp3d prstMaterial="matte"/>
            </c:spPr>
          </c:dPt>
          <c:dPt>
            <c:idx val="6"/>
            <c:explosion val="11"/>
            <c:spPr>
              <a:solidFill>
                <a:srgbClr val="1B85C4"/>
              </a:solidFill>
              <a:ln w="12700" cap="flat">
                <a:noFill/>
                <a:miter lim="400000"/>
              </a:ln>
              <a:effectLst>
                <a:outerShdw sx="100000" sy="100000" kx="0" ky="0" algn="tl" rotWithShape="1" blurRad="127000" dist="0" dir="7320000">
                  <a:srgbClr val="000000">
                    <a:alpha val="55000"/>
                  </a:srgbClr>
                </a:outerShdw>
              </a:effectLst>
              <a:sp3d prstMaterial="matte"/>
            </c:spPr>
          </c:dPt>
          <c:dPt>
            <c:idx val="7"/>
            <c:explosion val="11"/>
            <c:spPr>
              <a:solidFill>
                <a:srgbClr val="33BB19"/>
              </a:solidFill>
              <a:ln w="12700" cap="flat">
                <a:noFill/>
                <a:miter lim="400000"/>
              </a:ln>
              <a:effectLst>
                <a:outerShdw sx="100000" sy="100000" kx="0" ky="0" algn="tl" rotWithShape="1" blurRad="127000" dist="0" dir="7320000">
                  <a:srgbClr val="000000">
                    <a:alpha val="55000"/>
                  </a:srgbClr>
                </a:outerShdw>
              </a:effectLst>
              <a:sp3d prstMaterial="matte"/>
            </c:spPr>
          </c:dPt>
          <c:dPt>
            <c:idx val="8"/>
            <c:explosion val="8"/>
            <c:spPr>
              <a:solidFill>
                <a:srgbClr val="747474"/>
              </a:solidFill>
              <a:ln w="12700" cap="flat">
                <a:noFill/>
                <a:miter lim="400000"/>
              </a:ln>
              <a:effectLst>
                <a:outerShdw sx="100000" sy="100000" kx="0" ky="0" algn="tl" rotWithShape="1" blurRad="127000" dist="0" dir="7320000">
                  <a:srgbClr val="000000">
                    <a:alpha val="55000"/>
                  </a:srgbClr>
                </a:outerShdw>
              </a:effectLst>
              <a:sp3d prstMaterial="matte"/>
            </c:spPr>
          </c:dPt>
          <c:dPt>
            <c:idx val="9"/>
            <c:explosion val="9"/>
            <c:spPr>
              <a:solidFill>
                <a:srgbClr val="FFA122"/>
              </a:solidFill>
              <a:ln w="12700" cap="flat">
                <a:noFill/>
                <a:miter lim="400000"/>
              </a:ln>
              <a:effectLst>
                <a:outerShdw sx="100000" sy="100000" kx="0" ky="0" algn="tl" rotWithShape="1" blurRad="127000" dist="0" dir="7320000">
                  <a:srgbClr val="000000">
                    <a:alpha val="55000"/>
                  </a:srgbClr>
                </a:outerShdw>
              </a:effectLst>
              <a:sp3d prstMaterial="matte"/>
            </c:spPr>
          </c:dPt>
          <c:dPt>
            <c:idx val="10"/>
            <c:explosion val="10"/>
            <c:spPr>
              <a:solidFill>
                <a:srgbClr val="F03E2B"/>
              </a:solidFill>
              <a:ln w="12700" cap="flat">
                <a:noFill/>
                <a:miter lim="400000"/>
              </a:ln>
              <a:effectLst>
                <a:outerShdw sx="100000" sy="100000" kx="0" ky="0" algn="tl" rotWithShape="1" blurRad="127000" dist="0" dir="7320000">
                  <a:srgbClr val="000000">
                    <a:alpha val="55000"/>
                  </a:srgbClr>
                </a:outerShdw>
              </a:effectLst>
              <a:sp3d prstMaterial="matte"/>
            </c:spPr>
          </c:dPt>
          <c:dPt>
            <c:idx val="11"/>
            <c:explosion val="9"/>
            <c:spPr>
              <a:solidFill>
                <a:srgbClr val="A72E6F"/>
              </a:solidFill>
              <a:ln w="12700" cap="flat">
                <a:noFill/>
                <a:miter lim="400000"/>
              </a:ln>
              <a:effectLst>
                <a:outerShdw sx="100000" sy="100000" kx="0" ky="0" algn="tl" rotWithShape="1" blurRad="127000" dist="0" dir="7320000">
                  <a:srgbClr val="000000">
                    <a:alpha val="55000"/>
                  </a:srgbClr>
                </a:outerShdw>
              </a:effectLst>
              <a:sp3d prstMaterial="matte"/>
            </c:spPr>
          </c:dPt>
          <c:dPt>
            <c:idx val="12"/>
            <c:explosion val="8"/>
            <c:spPr>
              <a:solidFill>
                <a:srgbClr val="3795CD"/>
              </a:solidFill>
              <a:ln w="12700" cap="flat">
                <a:noFill/>
                <a:miter lim="400000"/>
              </a:ln>
              <a:effectLst>
                <a:outerShdw sx="100000" sy="100000" kx="0" ky="0" algn="tl" rotWithShape="1" blurRad="127000" dist="0" dir="7320000">
                  <a:srgbClr val="000000">
                    <a:alpha val="55000"/>
                  </a:srgbClr>
                </a:outerShdw>
              </a:effectLst>
              <a:sp3d prstMaterial="matte"/>
            </c:spPr>
          </c:dPt>
          <c:dPt>
            <c:idx val="13"/>
            <c:explosion val="9"/>
            <c:spPr>
              <a:solidFill>
                <a:srgbClr val="4CC635"/>
              </a:solidFill>
              <a:ln w="12700" cap="flat">
                <a:noFill/>
                <a:miter lim="400000"/>
              </a:ln>
              <a:effectLst>
                <a:outerShdw sx="100000" sy="100000" kx="0" ky="0" algn="tl" rotWithShape="1" blurRad="127000" dist="0" dir="7320000">
                  <a:srgbClr val="000000">
                    <a:alpha val="55000"/>
                  </a:srgbClr>
                </a:outerShdw>
              </a:effectLst>
              <a:sp3d prstMaterial="matte"/>
            </c:spPr>
          </c:dPt>
          <c:dPt>
            <c:idx val="14"/>
            <c:explosion val="0"/>
            <c:spPr>
              <a:solidFill>
                <a:srgbClr val="8A8A8A"/>
              </a:solidFill>
              <a:ln w="12700" cap="flat">
                <a:noFill/>
                <a:miter lim="400000"/>
              </a:ln>
              <a:effectLst>
                <a:outerShdw sx="100000" sy="100000" kx="0" ky="0" algn="tl" rotWithShape="1" blurRad="127000" dist="0" dir="7320000">
                  <a:srgbClr val="000000">
                    <a:alpha val="55000"/>
                  </a:srgbClr>
                </a:outerShdw>
              </a:effectLst>
              <a:sp3d prstMaterial="matte"/>
            </c:spPr>
          </c:dPt>
          <c:dLbls>
            <c:dLbl>
              <c:idx val="0"/>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1"/>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2"/>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3"/>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4"/>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5"/>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6"/>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7"/>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8"/>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9"/>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0"/>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1"/>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2"/>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3"/>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4"/>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showLeaderLines val="0"/>
          </c:dLbls>
          <c:cat>
            <c:strRef>
              <c:f>'BPM High Dividend-1 - Acompanha'!$A$4:$A$18</c:f>
              <c:strCache>
                <c:ptCount val="0"/>
              </c:strCache>
            </c:strRef>
          </c:cat>
          <c:val>
            <c:numRef>
              <c:f>'BPM High Dividend-1 - Acompanha'!$N$4:$N$18</c:f>
              <c:numCache>
                <c:ptCount val="0"/>
              </c:numCache>
            </c:numRef>
          </c:val>
        </c:ser>
      </c:pie3DChart>
      <c:spPr>
        <a:noFill/>
        <a:ln w="12700" cap="flat">
          <a:noFill/>
          <a:miter lim="400000"/>
        </a:ln>
        <a:effectLst/>
      </c:spPr>
    </c:plotArea>
    <c:plotVisOnly val="1"/>
    <c:dispBlanksAs val="gap"/>
  </c:chart>
  <c:spPr>
    <a:noFill/>
    <a:ln>
      <a:noFill/>
    </a:ln>
    <a:effectLst/>
  </c:spPr>
</c:chartSpace>
</file>

<file path=xl/charts/chart5.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view3D>
      <c:rotX val="-2"/>
      <c:hPercent val="37"/>
      <c:rotY val="341"/>
      <c:depthPercent val="31"/>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
          <c:w val="0.99"/>
          <c:h val="0.9875"/>
        </c:manualLayout>
      </c:layout>
      <c:bar3DChart>
        <c:barDir val="col"/>
        <c:grouping val="clustered"/>
        <c:varyColors val="0"/>
        <c:ser>
          <c:idx val="0"/>
          <c:order val="0"/>
          <c:tx>
            <c:v>Sem Título 1</c:v>
          </c:tx>
          <c:spPr>
            <a:blipFill rotWithShape="1">
              <a:blip r:embed="rId1"/>
              <a:srcRect l="0" t="0" r="0" b="0"/>
              <a:stretch>
                <a:fillRect/>
              </a:stretch>
            </a:blipFill>
            <a:ln w="12700" cap="flat">
              <a:noFill/>
              <a:miter lim="400000"/>
            </a:ln>
            <a:effectLst>
              <a:outerShdw sx="100000" sy="100000" kx="0" ky="0" algn="tl" rotWithShape="1" blurRad="139700" dist="0" dir="7800000">
                <a:srgbClr val="000000">
                  <a:alpha val="50000"/>
                </a:srgbClr>
              </a:outerShdw>
            </a:effectLst>
            <a:sp3d prstMaterial="matte"/>
          </c:spPr>
          <c:invertIfNegative val="0"/>
          <c:pictureOptions>
            <c:pictureFormat val="stretch"/>
          </c:pictureOptions>
          <c:dLbls>
            <c:numFmt formatCode="#,##0" sourceLinked="1"/>
            <c:txPr>
              <a:bodyPr/>
              <a:lstStyle/>
              <a:p>
                <a:pPr>
                  <a:defRPr b="0" i="0" strike="noStrike" sz="1820" u="none">
                    <a:solidFill>
                      <a:srgbClr val="FFFFFF"/>
                    </a:solidFill>
                    <a:effectLst>
                      <a:outerShdw sx="100000" sy="100000" kx="0" ky="0" algn="tl" rotWithShape="1" blurRad="0" dist="38100" dir="2700000">
                        <a:srgbClr val="000000">
                          <a:alpha val="33333"/>
                        </a:srgbClr>
                      </a:outerShdw>
                    </a:effectLst>
                    <a:latin typeface="Baskerville SemiBold"/>
                  </a:defRPr>
                </a:pPr>
              </a:p>
            </c:txPr>
            <c:showLegendKey val="0"/>
            <c:showVal val="0"/>
            <c:showCatName val="0"/>
            <c:showSerName val="0"/>
            <c:showPercent val="0"/>
            <c:showBubbleSize val="0"/>
            <c:showLeaderLines val="0"/>
          </c:dLbls>
          <c:cat>
            <c:strRef>
              <c:f>'BPM High Dividend-1 - Dividend1'!$B$2:$M$2</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'BPM High Dividend-1 - Dividend1'!$B$3:$M$3</c:f>
              <c:numCache>
                <c:ptCount val="10"/>
                <c:pt idx="2">
                  <c:v>13.141307</c:v>
                </c:pt>
                <c:pt idx="3">
                  <c:v>37.822438</c:v>
                </c:pt>
                <c:pt idx="4">
                  <c:v>26.165582</c:v>
                </c:pt>
                <c:pt idx="5">
                  <c:v>22.212074</c:v>
                </c:pt>
                <c:pt idx="6">
                  <c:v>18.737972</c:v>
                </c:pt>
                <c:pt idx="7">
                  <c:v>19.735965</c:v>
                </c:pt>
                <c:pt idx="8">
                  <c:v>28.500688</c:v>
                </c:pt>
                <c:pt idx="9">
                  <c:v>30.452227</c:v>
                </c:pt>
                <c:pt idx="10">
                  <c:v>20.725254</c:v>
                </c:pt>
                <c:pt idx="11">
                  <c:v>24.314118</c:v>
                </c:pt>
              </c:numCache>
            </c:numRef>
          </c:val>
          <c:shape val="box"/>
        </c:ser>
        <c:ser>
          <c:idx val="1"/>
          <c:order val="1"/>
          <c:tx>
            <c:v>Sem Título 2</c:v>
          </c:tx>
          <c:spPr>
            <a:blipFill rotWithShape="1">
              <a:blip r:embed="rId2"/>
              <a:srcRect l="0" t="0" r="0" b="0"/>
              <a:stretch>
                <a:fillRect/>
              </a:stretch>
            </a:blipFill>
            <a:ln w="12700" cap="flat">
              <a:noFill/>
              <a:miter lim="400000"/>
            </a:ln>
            <a:effectLst>
              <a:outerShdw sx="100000" sy="100000" kx="0" ky="0" algn="tl" rotWithShape="1" blurRad="139700" dist="0" dir="7800000">
                <a:srgbClr val="000000">
                  <a:alpha val="50000"/>
                </a:srgbClr>
              </a:outerShdw>
            </a:effectLst>
            <a:sp3d prstMaterial="matte"/>
          </c:spPr>
          <c:invertIfNegative val="0"/>
          <c:pictureOptions>
            <c:pictureFormat val="stretch"/>
          </c:pictureOptions>
          <c:dLbls>
            <c:numFmt formatCode="#,##0" sourceLinked="1"/>
            <c:txPr>
              <a:bodyPr/>
              <a:lstStyle/>
              <a:p>
                <a:pPr>
                  <a:defRPr b="0" i="0" strike="noStrike" sz="1820" u="none">
                    <a:solidFill>
                      <a:srgbClr val="FFFFFF"/>
                    </a:solidFill>
                    <a:effectLst>
                      <a:outerShdw sx="100000" sy="100000" kx="0" ky="0" algn="tl" rotWithShape="1" blurRad="0" dist="38100" dir="2700000">
                        <a:srgbClr val="000000">
                          <a:alpha val="33333"/>
                        </a:srgbClr>
                      </a:outerShdw>
                    </a:effectLst>
                    <a:latin typeface="Baskerville SemiBold"/>
                  </a:defRPr>
                </a:pPr>
              </a:p>
            </c:txPr>
            <c:showLegendKey val="0"/>
            <c:showVal val="0"/>
            <c:showCatName val="0"/>
            <c:showSerName val="0"/>
            <c:showPercent val="0"/>
            <c:showBubbleSize val="0"/>
            <c:showLeaderLines val="0"/>
          </c:dLbls>
          <c:cat>
            <c:strRef>
              <c:f>'BPM High Dividend-1 - Dividend1'!$B$2:$M$2</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'BPM High Dividend-1 - Dividend1'!$B$4:$M$4</c:f>
              <c:numCache>
                <c:ptCount val="12"/>
                <c:pt idx="0">
                  <c:v>45.980000</c:v>
                </c:pt>
                <c:pt idx="1">
                  <c:v>26.150000</c:v>
                </c:pt>
                <c:pt idx="2">
                  <c:v>25.241802</c:v>
                </c:pt>
                <c:pt idx="3">
                  <c:v>63.399427</c:v>
                </c:pt>
                <c:pt idx="4">
                  <c:v>43.059402</c:v>
                </c:pt>
                <c:pt idx="5">
                  <c:v>24.443915</c:v>
                </c:pt>
                <c:pt idx="6">
                  <c:v>58.716932</c:v>
                </c:pt>
                <c:pt idx="7">
                  <c:v>71.462992</c:v>
                </c:pt>
                <c:pt idx="8">
                  <c:v>28.941349</c:v>
                </c:pt>
                <c:pt idx="9">
                  <c:v>65.391823</c:v>
                </c:pt>
                <c:pt idx="10">
                  <c:v>76.381906</c:v>
                </c:pt>
                <c:pt idx="11">
                  <c:v>32.168965</c:v>
                </c:pt>
              </c:numCache>
            </c:numRef>
          </c:val>
          <c:shape val="box"/>
        </c:ser>
        <c:ser>
          <c:idx val="2"/>
          <c:order val="2"/>
          <c:tx>
            <c:v>Sem Título 3</c:v>
          </c:tx>
          <c:spPr>
            <a:blipFill rotWithShape="1">
              <a:blip r:embed="rId3"/>
              <a:srcRect l="0" t="0" r="0" b="0"/>
              <a:stretch>
                <a:fillRect/>
              </a:stretch>
            </a:blipFill>
            <a:ln w="12700" cap="flat">
              <a:noFill/>
              <a:miter lim="400000"/>
            </a:ln>
            <a:effectLst>
              <a:outerShdw sx="100000" sy="100000" kx="0" ky="0" algn="tl" rotWithShape="1" blurRad="127000" dist="0" dir="7800000">
                <a:srgbClr val="000000">
                  <a:alpha val="50000"/>
                </a:srgbClr>
              </a:outerShdw>
            </a:effectLst>
            <a:sp3d prstMaterial="matte"/>
          </c:spPr>
          <c:invertIfNegative val="0"/>
          <c:pictureOptions>
            <c:pictureFormat val="stretch"/>
          </c:pictureOptions>
          <c:dLbls>
            <c:numFmt formatCode="#,##0" sourceLinked="1"/>
            <c:txPr>
              <a:bodyPr/>
              <a:lstStyle/>
              <a:p>
                <a:pPr>
                  <a:defRPr b="0" i="0" strike="noStrike" sz="1820" u="none">
                    <a:solidFill>
                      <a:srgbClr val="FFFFFF"/>
                    </a:solidFill>
                    <a:effectLst>
                      <a:outerShdw sx="100000" sy="100000" kx="0" ky="0" algn="tl" rotWithShape="1" blurRad="0" dist="38100" dir="2700000">
                        <a:srgbClr val="000000">
                          <a:alpha val="33333"/>
                        </a:srgbClr>
                      </a:outerShdw>
                    </a:effectLst>
                    <a:latin typeface="Baskerville SemiBold"/>
                  </a:defRPr>
                </a:pPr>
              </a:p>
            </c:txPr>
            <c:showLegendKey val="0"/>
            <c:showVal val="0"/>
            <c:showCatName val="0"/>
            <c:showSerName val="0"/>
            <c:showPercent val="0"/>
            <c:showBubbleSize val="0"/>
            <c:showLeaderLines val="0"/>
          </c:dLbls>
          <c:cat>
            <c:strRef>
              <c:f>'BPM High Dividend-1 - Dividend1'!$B$2:$M$2</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'BPM High Dividend-1 - Dividend1'!$B$5:$M$5</c:f>
              <c:numCache>
                <c:ptCount val="8"/>
                <c:pt idx="0">
                  <c:v>74.011680</c:v>
                </c:pt>
                <c:pt idx="1">
                  <c:v>82.632633</c:v>
                </c:pt>
                <c:pt idx="2">
                  <c:v>38.055500</c:v>
                </c:pt>
                <c:pt idx="3">
                  <c:v>87.095330</c:v>
                </c:pt>
                <c:pt idx="4">
                  <c:v>68.247333</c:v>
                </c:pt>
                <c:pt idx="5">
                  <c:v>33.210000</c:v>
                </c:pt>
                <c:pt idx="6">
                  <c:v>109.450000</c:v>
                </c:pt>
                <c:pt idx="7">
                  <c:v>78.180000</c:v>
                </c:pt>
              </c:numCache>
            </c:numRef>
          </c:val>
          <c:shape val="box"/>
        </c:ser>
        <c:gapWidth val="110"/>
        <c:gapDepth val="150"/>
        <c:shape val="box"/>
        <c:axId val="2094734552"/>
        <c:axId val="2094734553"/>
        <c:axId val="2094734554"/>
      </c:bar3DChart>
      <c:catAx>
        <c:axId val="2094734552"/>
        <c:scaling>
          <c:orientation val="minMax"/>
        </c:scaling>
        <c:delete val="0"/>
        <c:axPos val="b"/>
        <c:numFmt formatCode="[$R$-416]0.00" sourceLinked="1"/>
        <c:majorTickMark val="none"/>
        <c:minorTickMark val="none"/>
        <c:tickLblPos val="low"/>
        <c:spPr>
          <a:ln w="6350" cap="flat">
            <a:noFill/>
            <a:prstDash val="solid"/>
            <a:miter lim="400000"/>
          </a:ln>
        </c:spPr>
        <c:txPr>
          <a:bodyPr rot="0"/>
          <a:lstStyle/>
          <a:p>
            <a:pPr>
              <a:defRPr b="0" i="0" strike="noStrike" sz="1520" u="none">
                <a:solidFill>
                  <a:srgbClr val="FFFFFF"/>
                </a:solidFill>
                <a:latin typeface="Baskerville SemiBold"/>
              </a:defRPr>
            </a:pPr>
          </a:p>
        </c:txPr>
        <c:crossAx val="2094734553"/>
        <c:crosses val="autoZero"/>
        <c:auto val="1"/>
        <c:lblAlgn val="ctr"/>
        <c:noMultiLvlLbl val="1"/>
      </c:catAx>
      <c:valAx>
        <c:axId val="2094734553"/>
        <c:scaling>
          <c:orientation val="minMax"/>
        </c:scaling>
        <c:delete val="0"/>
        <c:axPos val="l"/>
        <c:majorGridlines>
          <c:spPr>
            <a:ln w="6350" cap="flat">
              <a:solidFill>
                <a:srgbClr val="A7A7A7"/>
              </a:solidFill>
              <a:custDash>
                <a:ds d="200000" sp="200000"/>
              </a:custDash>
              <a:miter lim="400000"/>
            </a:ln>
          </c:spPr>
        </c:majorGridlines>
        <c:numFmt formatCode="[$R$-416]0.00" sourceLinked="1"/>
        <c:majorTickMark val="none"/>
        <c:minorTickMark val="none"/>
        <c:tickLblPos val="nextTo"/>
        <c:spPr>
          <a:ln w="6350" cap="flat">
            <a:noFill/>
            <a:prstDash val="solid"/>
            <a:miter lim="400000"/>
          </a:ln>
        </c:spPr>
        <c:txPr>
          <a:bodyPr rot="0"/>
          <a:lstStyle/>
          <a:p>
            <a:pPr>
              <a:defRPr b="0" i="0" strike="noStrike" sz="1520" u="none">
                <a:solidFill>
                  <a:srgbClr val="FFFFFF"/>
                </a:solidFill>
                <a:latin typeface="Baskerville SemiBold"/>
              </a:defRPr>
            </a:pPr>
          </a:p>
        </c:txPr>
        <c:crossAx val="2094734552"/>
        <c:crosses val="autoZero"/>
        <c:crossBetween val="between"/>
        <c:majorUnit val="27.5"/>
        <c:minorUnit val="13.75"/>
      </c:valAx>
      <c:serAx>
        <c:axId val="2094734554"/>
        <c:scaling>
          <c:orientation val="minMax"/>
        </c:scaling>
        <c:delete val="0"/>
        <c:axPos val="b"/>
        <c:majorTickMark val="out"/>
        <c:minorTickMark val="none"/>
        <c:tickLblPos val="none"/>
        <c:spPr>
          <a:ln w="6350" cap="flat">
            <a:noFill/>
            <a:prstDash val="solid"/>
            <a:miter lim="400000"/>
          </a:ln>
        </c:spPr>
        <c:crossAx val="2094734553"/>
        <c:crosses val="autoZero"/>
        <c:tickLblSkip val="1"/>
      </c:serAx>
      <c:spPr>
        <a:noFill/>
        <a:ln w="12700" cap="flat">
          <a:noFill/>
          <a:miter lim="400000"/>
        </a:ln>
        <a:effectLst/>
      </c:spPr>
    </c:plotArea>
    <c:plotVisOnly val="1"/>
    <c:dispBlanksAs val="gap"/>
  </c:chart>
  <c:spPr>
    <a:noFill/>
    <a:ln>
      <a:noFill/>
    </a:ln>
    <a:effectLst/>
  </c:spPr>
</c:chartSpace>
</file>

<file path=xl/charts/chart6.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view3D>
      <c:rotX val="-2"/>
      <c:hPercent val="37"/>
      <c:rotY val="341"/>
      <c:depthPercent val="31"/>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
          <c:w val="0.99"/>
          <c:h val="0.9875"/>
        </c:manualLayout>
      </c:layout>
      <c:bar3DChart>
        <c:barDir val="col"/>
        <c:grouping val="clustered"/>
        <c:varyColors val="0"/>
        <c:ser>
          <c:idx val="0"/>
          <c:order val="0"/>
          <c:tx>
            <c:v>Sem Título 3</c:v>
          </c:tx>
          <c:spPr>
            <a:blipFill rotWithShape="1">
              <a:blip r:embed="rId1"/>
              <a:srcRect l="0" t="0" r="0" b="0"/>
              <a:stretch>
                <a:fillRect/>
              </a:stretch>
            </a:blipFill>
            <a:ln w="12700" cap="flat">
              <a:noFill/>
              <a:miter lim="400000"/>
            </a:ln>
            <a:effectLst>
              <a:outerShdw sx="100000" sy="100000" kx="0" ky="0" algn="tl" rotWithShape="1" blurRad="139700" dist="0" dir="7800000">
                <a:srgbClr val="000000">
                  <a:alpha val="50000"/>
                </a:srgbClr>
              </a:outerShdw>
            </a:effectLst>
            <a:sp3d prstMaterial="matte"/>
          </c:spPr>
          <c:invertIfNegative val="0"/>
          <c:pictureOptions>
            <c:pictureFormat val="stretch"/>
          </c:pictureOptions>
          <c:dLbls>
            <c:numFmt formatCode="#,##0" sourceLinked="1"/>
            <c:txPr>
              <a:bodyPr/>
              <a:lstStyle/>
              <a:p>
                <a:pPr>
                  <a:defRPr b="0" i="0" strike="noStrike" sz="1820" u="none">
                    <a:solidFill>
                      <a:srgbClr val="FFFFFF"/>
                    </a:solidFill>
                    <a:effectLst>
                      <a:outerShdw sx="100000" sy="100000" kx="0" ky="0" algn="tl" rotWithShape="1" blurRad="0" dist="38100" dir="2700000">
                        <a:srgbClr val="000000">
                          <a:alpha val="33333"/>
                        </a:srgbClr>
                      </a:outerShdw>
                    </a:effectLst>
                    <a:latin typeface="Baskerville SemiBold"/>
                  </a:defRPr>
                </a:pPr>
              </a:p>
            </c:txPr>
            <c:showLegendKey val="0"/>
            <c:showVal val="0"/>
            <c:showCatName val="0"/>
            <c:showSerName val="0"/>
            <c:showPercent val="0"/>
            <c:showBubbleSize val="0"/>
            <c:showLeaderLines val="0"/>
          </c:dLbls>
          <c:cat>
            <c:strRef>
              <c:f>'BPM High Dividend-1 - Dividend1'!$B$2,'BPM High Dividend-1 - Dividend2'!$C$2:$M$2</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'BPM High Dividend-1 - Dividend2'!$B$3,'BPM High Dividend-1 - Dividend2'!$C$3,'BPM High Dividend-1 - Dividend2'!$D$3,'BPM High Dividend-1 - Dividend2'!$E$3,'BPM High Dividend-1 - Dividend2'!$F$3,'BPM High Dividend-1 - Dividend2'!$G$3,'BPM High Dividend-1 - Dividend2'!$H$3,'BPM High Dividend-1 - Dividend2'!$I$3,'BPM High Dividend-1 - Dividend2'!$J$3,'BPM High Dividend-1 - Dividend2'!$K$3,'BPM High Dividend-1 - Dividend2'!$L$3,'BPM High Dividend-1 - Dividend2'!$M$3</c:f>
              <c:numCache>
                <c:ptCount val="10"/>
                <c:pt idx="2">
                  <c:v>3.045000</c:v>
                </c:pt>
                <c:pt idx="3">
                  <c:v>7.987000</c:v>
                </c:pt>
                <c:pt idx="4">
                  <c:v>4.977000</c:v>
                </c:pt>
                <c:pt idx="5">
                  <c:v>3.815000</c:v>
                </c:pt>
                <c:pt idx="6">
                  <c:v>3.612000</c:v>
                </c:pt>
                <c:pt idx="7">
                  <c:v>3.690000</c:v>
                </c:pt>
                <c:pt idx="8">
                  <c:v>5.293000</c:v>
                </c:pt>
                <c:pt idx="9">
                  <c:v>5.776000</c:v>
                </c:pt>
                <c:pt idx="10">
                  <c:v>3.690000</c:v>
                </c:pt>
                <c:pt idx="11">
                  <c:v>4.433000</c:v>
                </c:pt>
              </c:numCache>
            </c:numRef>
          </c:val>
          <c:shape val="box"/>
        </c:ser>
        <c:ser>
          <c:idx val="1"/>
          <c:order val="1"/>
          <c:tx>
            <c:v>Sem Título 1</c:v>
          </c:tx>
          <c:spPr>
            <a:blipFill rotWithShape="1">
              <a:blip r:embed="rId2"/>
              <a:srcRect l="0" t="0" r="0" b="0"/>
              <a:stretch>
                <a:fillRect/>
              </a:stretch>
            </a:blipFill>
            <a:ln w="12700" cap="flat">
              <a:noFill/>
              <a:miter lim="400000"/>
            </a:ln>
            <a:effectLst>
              <a:outerShdw sx="100000" sy="100000" kx="0" ky="0" algn="tl" rotWithShape="1" blurRad="139700" dist="0" dir="7800000">
                <a:srgbClr val="000000">
                  <a:alpha val="50000"/>
                </a:srgbClr>
              </a:outerShdw>
            </a:effectLst>
            <a:sp3d prstMaterial="matte"/>
          </c:spPr>
          <c:invertIfNegative val="0"/>
          <c:pictureOptions>
            <c:pictureFormat val="stretch"/>
          </c:pictureOptions>
          <c:dLbls>
            <c:numFmt formatCode="#,##0" sourceLinked="1"/>
            <c:txPr>
              <a:bodyPr/>
              <a:lstStyle/>
              <a:p>
                <a:pPr>
                  <a:defRPr b="0" i="0" strike="noStrike" sz="1820" u="none">
                    <a:solidFill>
                      <a:srgbClr val="FFFFFF"/>
                    </a:solidFill>
                    <a:effectLst>
                      <a:outerShdw sx="100000" sy="100000" kx="0" ky="0" algn="tl" rotWithShape="1" blurRad="0" dist="38100" dir="2700000">
                        <a:srgbClr val="000000">
                          <a:alpha val="33333"/>
                        </a:srgbClr>
                      </a:outerShdw>
                    </a:effectLst>
                    <a:latin typeface="Baskerville SemiBold"/>
                  </a:defRPr>
                </a:pPr>
              </a:p>
            </c:txPr>
            <c:showLegendKey val="0"/>
            <c:showVal val="0"/>
            <c:showCatName val="0"/>
            <c:showSerName val="0"/>
            <c:showPercent val="0"/>
            <c:showBubbleSize val="0"/>
            <c:showLeaderLines val="0"/>
          </c:dLbls>
          <c:cat>
            <c:strRef>
              <c:f>'BPM High Dividend-1 - Dividend1'!$B$2,'BPM High Dividend-1 - Dividend2'!$C$2:$M$2</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'BPM High Dividend-1 - Dividend2'!$B$4:$M$4</c:f>
              <c:numCache>
                <c:ptCount val="12"/>
                <c:pt idx="0">
                  <c:v>8.690000</c:v>
                </c:pt>
                <c:pt idx="1">
                  <c:v>5.130000</c:v>
                </c:pt>
                <c:pt idx="2">
                  <c:v>4.691000</c:v>
                </c:pt>
                <c:pt idx="3">
                  <c:v>11.263000</c:v>
                </c:pt>
                <c:pt idx="4">
                  <c:v>7.658000</c:v>
                </c:pt>
                <c:pt idx="5">
                  <c:v>4.641000</c:v>
                </c:pt>
                <c:pt idx="6">
                  <c:v>11.543000</c:v>
                </c:pt>
                <c:pt idx="7">
                  <c:v>14.014000</c:v>
                </c:pt>
                <c:pt idx="8">
                  <c:v>5.516000</c:v>
                </c:pt>
                <c:pt idx="9">
                  <c:v>12.439000</c:v>
                </c:pt>
                <c:pt idx="10">
                  <c:v>14.014000</c:v>
                </c:pt>
                <c:pt idx="11">
                  <c:v>5.936000</c:v>
                </c:pt>
              </c:numCache>
            </c:numRef>
          </c:val>
          <c:shape val="box"/>
        </c:ser>
        <c:ser>
          <c:idx val="2"/>
          <c:order val="2"/>
          <c:tx>
            <c:v>Sem Título 2</c:v>
          </c:tx>
          <c:spPr>
            <a:blipFill rotWithShape="1">
              <a:blip r:embed="rId3"/>
              <a:srcRect l="0" t="0" r="0" b="0"/>
              <a:stretch>
                <a:fillRect/>
              </a:stretch>
            </a:blipFill>
            <a:ln w="12700" cap="flat">
              <a:noFill/>
              <a:miter lim="400000"/>
            </a:ln>
            <a:effectLst>
              <a:outerShdw sx="100000" sy="100000" kx="0" ky="0" algn="tl" rotWithShape="1" blurRad="127000" dist="0" dir="7800000">
                <a:srgbClr val="000000">
                  <a:alpha val="50000"/>
                </a:srgbClr>
              </a:outerShdw>
            </a:effectLst>
            <a:sp3d prstMaterial="matte"/>
          </c:spPr>
          <c:invertIfNegative val="0"/>
          <c:pictureOptions>
            <c:pictureFormat val="stretch"/>
          </c:pictureOptions>
          <c:dLbls>
            <c:numFmt formatCode="#,##0" sourceLinked="1"/>
            <c:txPr>
              <a:bodyPr/>
              <a:lstStyle/>
              <a:p>
                <a:pPr>
                  <a:defRPr b="0" i="0" strike="noStrike" sz="1820" u="none">
                    <a:solidFill>
                      <a:srgbClr val="FFFFFF"/>
                    </a:solidFill>
                    <a:effectLst>
                      <a:outerShdw sx="100000" sy="100000" kx="0" ky="0" algn="tl" rotWithShape="1" blurRad="0" dist="38100" dir="2700000">
                        <a:srgbClr val="000000">
                          <a:alpha val="33333"/>
                        </a:srgbClr>
                      </a:outerShdw>
                    </a:effectLst>
                    <a:latin typeface="Baskerville SemiBold"/>
                  </a:defRPr>
                </a:pPr>
              </a:p>
            </c:txPr>
            <c:showLegendKey val="0"/>
            <c:showVal val="0"/>
            <c:showCatName val="0"/>
            <c:showSerName val="0"/>
            <c:showPercent val="0"/>
            <c:showBubbleSize val="0"/>
            <c:showLeaderLines val="0"/>
          </c:dLbls>
          <c:cat>
            <c:strRef>
              <c:f>'BPM High Dividend-1 - Dividend1'!$B$2,'BPM High Dividend-1 - Dividend2'!$C$2:$M$2</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'BPM High Dividend-1 - Dividend2'!$B$5:$M$5</c:f>
              <c:numCache>
                <c:ptCount val="8"/>
                <c:pt idx="0">
                  <c:v>12.957000</c:v>
                </c:pt>
                <c:pt idx="1">
                  <c:v>14.931000</c:v>
                </c:pt>
                <c:pt idx="2">
                  <c:v>7.336000</c:v>
                </c:pt>
                <c:pt idx="3">
                  <c:v>16.975000</c:v>
                </c:pt>
                <c:pt idx="4">
                  <c:v>14.473900</c:v>
                </c:pt>
                <c:pt idx="5">
                  <c:v>6.500000</c:v>
                </c:pt>
                <c:pt idx="6">
                  <c:v>21.410000</c:v>
                </c:pt>
                <c:pt idx="7">
                  <c:v>14.480000</c:v>
                </c:pt>
              </c:numCache>
            </c:numRef>
          </c:val>
          <c:shape val="box"/>
        </c:ser>
        <c:gapWidth val="110"/>
        <c:gapDepth val="150"/>
        <c:shape val="box"/>
        <c:axId val="2094734552"/>
        <c:axId val="2094734553"/>
        <c:axId val="2094734554"/>
      </c:bar3DChart>
      <c:catAx>
        <c:axId val="2094734552"/>
        <c:scaling>
          <c:orientation val="minMax"/>
        </c:scaling>
        <c:delete val="0"/>
        <c:axPos val="b"/>
        <c:numFmt formatCode="[$$-409]#,##0.00" sourceLinked="1"/>
        <c:majorTickMark val="none"/>
        <c:minorTickMark val="none"/>
        <c:tickLblPos val="low"/>
        <c:spPr>
          <a:ln w="6350" cap="flat">
            <a:noFill/>
            <a:prstDash val="solid"/>
            <a:miter lim="400000"/>
          </a:ln>
        </c:spPr>
        <c:txPr>
          <a:bodyPr rot="0"/>
          <a:lstStyle/>
          <a:p>
            <a:pPr>
              <a:defRPr b="0" i="0" strike="noStrike" sz="1520" u="none">
                <a:solidFill>
                  <a:srgbClr val="FFFFFF"/>
                </a:solidFill>
                <a:latin typeface="Baskerville SemiBold"/>
              </a:defRPr>
            </a:pPr>
          </a:p>
        </c:txPr>
        <c:crossAx val="2094734553"/>
        <c:crosses val="autoZero"/>
        <c:auto val="1"/>
        <c:lblAlgn val="ctr"/>
        <c:noMultiLvlLbl val="1"/>
      </c:catAx>
      <c:valAx>
        <c:axId val="2094734553"/>
        <c:scaling>
          <c:orientation val="minMax"/>
        </c:scaling>
        <c:delete val="0"/>
        <c:axPos val="l"/>
        <c:majorGridlines>
          <c:spPr>
            <a:ln w="6350" cap="flat">
              <a:solidFill>
                <a:srgbClr val="A7A7A7"/>
              </a:solidFill>
              <a:custDash>
                <a:ds d="200000" sp="200000"/>
              </a:custDash>
              <a:miter lim="400000"/>
            </a:ln>
          </c:spPr>
        </c:majorGridlines>
        <c:numFmt formatCode="[$$-409]#,##0.00" sourceLinked="1"/>
        <c:majorTickMark val="none"/>
        <c:minorTickMark val="none"/>
        <c:tickLblPos val="nextTo"/>
        <c:spPr>
          <a:ln w="6350" cap="flat">
            <a:noFill/>
            <a:prstDash val="solid"/>
            <a:miter lim="400000"/>
          </a:ln>
        </c:spPr>
        <c:txPr>
          <a:bodyPr rot="0"/>
          <a:lstStyle/>
          <a:p>
            <a:pPr>
              <a:defRPr b="0" i="0" strike="noStrike" sz="1520" u="none">
                <a:solidFill>
                  <a:srgbClr val="FFFFFF"/>
                </a:solidFill>
                <a:latin typeface="Baskerville SemiBold"/>
              </a:defRPr>
            </a:pPr>
          </a:p>
        </c:txPr>
        <c:crossAx val="2094734552"/>
        <c:crosses val="autoZero"/>
        <c:crossBetween val="between"/>
        <c:majorUnit val="5.5"/>
        <c:minorUnit val="2.75"/>
      </c:valAx>
      <c:serAx>
        <c:axId val="2094734554"/>
        <c:scaling>
          <c:orientation val="minMax"/>
        </c:scaling>
        <c:delete val="0"/>
        <c:axPos val="b"/>
        <c:majorTickMark val="out"/>
        <c:minorTickMark val="none"/>
        <c:tickLblPos val="none"/>
        <c:spPr>
          <a:ln w="6350" cap="flat">
            <a:noFill/>
            <a:prstDash val="solid"/>
            <a:miter lim="400000"/>
          </a:ln>
        </c:spPr>
        <c:crossAx val="2094734553"/>
        <c:crosses val="autoZero"/>
        <c:tickLblSkip val="1"/>
      </c:serAx>
      <c:spPr>
        <a:noFill/>
        <a:ln w="12700" cap="flat">
          <a:noFill/>
          <a:miter lim="400000"/>
        </a:ln>
        <a:effectLst/>
      </c:spPr>
    </c:plotArea>
    <c:plotVisOnly val="1"/>
    <c:dispBlanksAs val="gap"/>
  </c:chart>
  <c:spPr>
    <a:noFill/>
    <a:ln>
      <a:noFill/>
    </a:ln>
    <a:effectLst/>
  </c:spPr>
</c:chartSpace>
</file>

<file path=xl/charts/chart7.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view3D>
      <c:rotX val="80"/>
      <c:hPercent val="55"/>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135086"/>
          <c:y val="0.231745"/>
          <c:w val="0.698343"/>
          <c:h val="0.755755"/>
        </c:manualLayout>
      </c:layout>
      <c:pie3DChart>
        <c:varyColors val="0"/>
        <c:ser>
          <c:idx val="0"/>
          <c:order val="0"/>
          <c:tx>
            <c:v/>
          </c:tx>
          <c:spPr>
            <a:blipFill rotWithShape="1">
              <a:blip r:embed="rId1"/>
              <a:srcRect l="0" t="0" r="0" b="0"/>
              <a:stretch>
                <a:fillRect/>
              </a:stretch>
            </a:blipFill>
            <a:ln w="12700" cap="flat">
              <a:noFill/>
              <a:miter lim="400000"/>
            </a:ln>
            <a:effectLst>
              <a:outerShdw sx="100000" sy="100000" kx="0" ky="0" algn="tl" rotWithShape="1" blurRad="127000" dist="0" dir="7320000">
                <a:srgbClr val="000000">
                  <a:alpha val="55000"/>
                </a:srgbClr>
              </a:outerShdw>
            </a:effectLst>
            <a:sp3d prstMaterial="matte"/>
          </c:spPr>
          <c:explosion val="0"/>
          <c:dPt>
            <c:idx val="0"/>
            <c:explosion val="0"/>
            <c:spPr>
              <a:blipFill rotWithShape="1">
                <a:blip r:embed="rId1"/>
                <a:srcRect l="0" t="0" r="0" b="0"/>
                <a:stretch>
                  <a:fillRect/>
                </a:stretch>
              </a:blipFill>
              <a:ln w="12700" cap="flat">
                <a:noFill/>
                <a:miter lim="400000"/>
              </a:ln>
              <a:effectLst>
                <a:outerShdw sx="100000" sy="100000" kx="0" ky="0" algn="tl" rotWithShape="1" blurRad="127000" dist="0" dir="7320000">
                  <a:srgbClr val="000000">
                    <a:alpha val="55000"/>
                  </a:srgbClr>
                </a:outerShdw>
              </a:effectLst>
              <a:sp3d prstMaterial="matte"/>
            </c:spPr>
          </c:dPt>
          <c:dPt>
            <c:idx val="1"/>
            <c:explosion val="0"/>
            <c:spPr>
              <a:blipFill rotWithShape="1">
                <a:blip r:embed="rId2"/>
                <a:srcRect l="0" t="0" r="0" b="0"/>
                <a:stretch>
                  <a:fillRect/>
                </a:stretch>
              </a:blipFill>
              <a:ln w="12700" cap="flat">
                <a:noFill/>
                <a:miter lim="400000"/>
              </a:ln>
              <a:effectLst>
                <a:outerShdw sx="100000" sy="100000" kx="0" ky="0" algn="tl" rotWithShape="1" blurRad="127000" dist="0" dir="7320000">
                  <a:srgbClr val="000000">
                    <a:alpha val="55000"/>
                  </a:srgbClr>
                </a:outerShdw>
              </a:effectLst>
              <a:sp3d prstMaterial="matte"/>
            </c:spPr>
          </c:dPt>
          <c:dLbls>
            <c:dLbl>
              <c:idx val="0"/>
              <c:numFmt formatCode="#,##0.0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ctr"/>
              <c:showLegendKey val="0"/>
              <c:showVal val="0"/>
              <c:showCatName val="0"/>
              <c:showSerName val="0"/>
              <c:showPercent val="1"/>
              <c:showBubbleSize val="0"/>
            </c:dLbl>
            <c:dLbl>
              <c:idx val="1"/>
              <c:numFmt formatCode="#,##0.0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ctr"/>
              <c:showLegendKey val="0"/>
              <c:showVal val="0"/>
              <c:showCatName val="0"/>
              <c:showSerName val="0"/>
              <c:showPercent val="1"/>
              <c:showBubbleSize val="0"/>
            </c:dLbl>
            <c:numFmt formatCode="#,##0.0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ctr"/>
            <c:showLegendKey val="0"/>
            <c:showVal val="0"/>
            <c:showCatName val="0"/>
            <c:showSerName val="0"/>
            <c:showPercent val="1"/>
            <c:showBubbleSize val="0"/>
            <c:showLeaderLines val="0"/>
          </c:dLbls>
          <c:cat>
            <c:strRef>
              <c:f>'BPM High Dividend-1 - Origem do'!$B$2:$C$2</c:f>
              <c:strCache>
                <c:ptCount val="2"/>
                <c:pt idx="0">
                  <c:v>Provenientes de R$</c:v>
                </c:pt>
                <c:pt idx="1">
                  <c:v>Provenientes de Dólar</c:v>
                </c:pt>
              </c:strCache>
            </c:strRef>
          </c:cat>
          <c:val>
            <c:numRef>
              <c:f>'BPM High Dividend-1 - Origem do'!$B$18:$C$18</c:f>
              <c:numCache>
                <c:ptCount val="2"/>
                <c:pt idx="0">
                  <c:v>0.879169</c:v>
                </c:pt>
                <c:pt idx="1">
                  <c:v>0.120831</c:v>
                </c:pt>
              </c:numCache>
            </c:numRef>
          </c:val>
        </c:ser>
      </c:pie3DChart>
      <c:spPr>
        <a:noFill/>
        <a:ln w="12700" cap="flat">
          <a:noFill/>
          <a:miter lim="400000"/>
        </a:ln>
        <a:effectLst/>
      </c:spPr>
    </c:plotArea>
    <c:legend>
      <c:legendPos val="t"/>
      <c:layout>
        <c:manualLayout>
          <c:xMode val="edge"/>
          <c:yMode val="edge"/>
          <c:x val="0"/>
          <c:y val="0"/>
          <c:w val="1"/>
          <c:h val="0.0756483"/>
        </c:manualLayout>
      </c:layout>
      <c:overlay val="1"/>
      <c:spPr>
        <a:noFill/>
        <a:ln w="12700" cap="flat">
          <a:noFill/>
          <a:miter lim="400000"/>
        </a:ln>
        <a:effectLst/>
      </c:spPr>
      <c:txPr>
        <a:bodyPr rot="0"/>
        <a:lstStyle/>
        <a:p>
          <a:pPr>
            <a:defRPr b="0" i="0" strike="noStrike" sz="1500" u="none">
              <a:solidFill>
                <a:srgbClr val="FFFFFF"/>
              </a:solidFill>
              <a:latin typeface="Baskerville"/>
            </a:defRPr>
          </a:pPr>
        </a:p>
      </c:txPr>
    </c:legend>
    <c:plotVisOnly val="1"/>
    <c:dispBlanksAs val="gap"/>
  </c:chart>
  <c:spPr>
    <a:noFill/>
    <a:ln>
      <a:noFill/>
    </a:ln>
    <a:effectLst/>
  </c:spPr>
</c:chartSpace>
</file>

<file path=xl/charts/chart8.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view3D>
      <c:rotX val="80"/>
      <c:hPercent val="49"/>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
          <c:w val="0.99"/>
          <c:h val="0.9875"/>
        </c:manualLayout>
      </c:layout>
      <c:pie3DChart>
        <c:varyColors val="0"/>
        <c:ser>
          <c:idx val="0"/>
          <c:order val="0"/>
          <c:tx>
            <c:strRef>
              <c:f>'BPM High Dividend-1 - Acompanha'!$CA$2</c:f>
              <c:strCache/>
            </c:strRef>
          </c:tx>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explosion val="11"/>
          <c:dPt>
            <c:idx val="0"/>
            <c:explosion val="11"/>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dPt>
          <c:dPt>
            <c:idx val="1"/>
            <c:explosion val="11"/>
            <c:spPr>
              <a:solidFill>
                <a:schemeClr val="accent3"/>
              </a:solidFill>
              <a:ln w="12700" cap="flat">
                <a:noFill/>
                <a:miter lim="400000"/>
              </a:ln>
              <a:effectLst>
                <a:outerShdw sx="100000" sy="100000" kx="0" ky="0" algn="tl" rotWithShape="1" blurRad="76200" dist="12700" dir="2700000">
                  <a:srgbClr val="000000">
                    <a:alpha val="80000"/>
                  </a:srgbClr>
                </a:outerShdw>
              </a:effectLst>
              <a:sp3d prstMaterial="matte"/>
            </c:spPr>
          </c:dPt>
          <c:dPt>
            <c:idx val="2"/>
            <c:explosion val="11"/>
            <c:spPr>
              <a:solidFill>
                <a:srgbClr val="5F5F5F"/>
              </a:solidFill>
              <a:ln w="12700" cap="flat">
                <a:noFill/>
                <a:miter lim="400000"/>
              </a:ln>
              <a:effectLst>
                <a:outerShdw sx="100000" sy="100000" kx="0" ky="0" algn="tl" rotWithShape="1" blurRad="76200" dist="12700" dir="2700000">
                  <a:srgbClr val="000000">
                    <a:alpha val="80000"/>
                  </a:srgbClr>
                </a:outerShdw>
              </a:effectLst>
              <a:sp3d prstMaterial="matte"/>
            </c:spPr>
          </c:dPt>
          <c:dPt>
            <c:idx val="3"/>
            <c:explosion val="11"/>
            <c:spPr>
              <a:solidFill>
                <a:srgbClr val="FF9300"/>
              </a:solidFill>
              <a:ln w="12700" cap="flat">
                <a:noFill/>
                <a:miter lim="400000"/>
              </a:ln>
              <a:effectLst>
                <a:outerShdw sx="100000" sy="100000" kx="0" ky="0" algn="tl" rotWithShape="1" blurRad="76200" dist="12700" dir="2700000">
                  <a:srgbClr val="000000">
                    <a:alpha val="80000"/>
                  </a:srgbClr>
                </a:outerShdw>
              </a:effectLst>
              <a:sp3d prstMaterial="matte"/>
            </c:spPr>
          </c:dPt>
          <c:dPt>
            <c:idx val="4"/>
            <c:explosion val="11"/>
            <c:spPr>
              <a:solidFill>
                <a:schemeClr val="accent5"/>
              </a:solidFill>
              <a:ln w="12700" cap="flat">
                <a:noFill/>
                <a:miter lim="400000"/>
              </a:ln>
              <a:effectLst>
                <a:outerShdw sx="100000" sy="100000" kx="0" ky="0" algn="tl" rotWithShape="1" blurRad="76200" dist="12700" dir="2700000">
                  <a:srgbClr val="000000">
                    <a:alpha val="80000"/>
                  </a:srgbClr>
                </a:outerShdw>
              </a:effectLst>
              <a:sp3d prstMaterial="matte"/>
            </c:spPr>
          </c:dPt>
          <c:dPt>
            <c:idx val="5"/>
            <c:explosion val="11"/>
            <c:spPr>
              <a:solidFill>
                <a:srgbClr val="99195E"/>
              </a:solidFill>
              <a:ln w="12700" cap="flat">
                <a:noFill/>
                <a:miter lim="400000"/>
              </a:ln>
              <a:effectLst>
                <a:outerShdw sx="100000" sy="100000" kx="0" ky="0" algn="tl" rotWithShape="1" blurRad="76200" dist="12700" dir="2700000">
                  <a:srgbClr val="000000">
                    <a:alpha val="80000"/>
                  </a:srgbClr>
                </a:outerShdw>
              </a:effectLst>
              <a:sp3d prstMaterial="matte"/>
            </c:spPr>
          </c:dPt>
          <c:dPt>
            <c:idx val="6"/>
            <c:explosion val="11"/>
            <c:spPr>
              <a:solidFill>
                <a:srgbClr val="1B85C4"/>
              </a:solidFill>
              <a:ln w="12700" cap="flat">
                <a:noFill/>
                <a:miter lim="400000"/>
              </a:ln>
              <a:effectLst>
                <a:outerShdw sx="100000" sy="100000" kx="0" ky="0" algn="tl" rotWithShape="1" blurRad="127000" dist="0" dir="7320000">
                  <a:srgbClr val="000000">
                    <a:alpha val="55000"/>
                  </a:srgbClr>
                </a:outerShdw>
              </a:effectLst>
              <a:sp3d prstMaterial="matte"/>
            </c:spPr>
          </c:dPt>
          <c:dPt>
            <c:idx val="7"/>
            <c:explosion val="11"/>
            <c:spPr>
              <a:solidFill>
                <a:srgbClr val="33BB19"/>
              </a:solidFill>
              <a:ln w="12700" cap="flat">
                <a:noFill/>
                <a:miter lim="400000"/>
              </a:ln>
              <a:effectLst>
                <a:outerShdw sx="100000" sy="100000" kx="0" ky="0" algn="tl" rotWithShape="1" blurRad="127000" dist="0" dir="7320000">
                  <a:srgbClr val="000000">
                    <a:alpha val="55000"/>
                  </a:srgbClr>
                </a:outerShdw>
              </a:effectLst>
              <a:sp3d prstMaterial="matte"/>
            </c:spPr>
          </c:dPt>
          <c:dPt>
            <c:idx val="8"/>
            <c:explosion val="8"/>
            <c:spPr>
              <a:solidFill>
                <a:srgbClr val="747474"/>
              </a:solidFill>
              <a:ln w="12700" cap="flat">
                <a:noFill/>
                <a:miter lim="400000"/>
              </a:ln>
              <a:effectLst>
                <a:outerShdw sx="100000" sy="100000" kx="0" ky="0" algn="tl" rotWithShape="1" blurRad="127000" dist="0" dir="7320000">
                  <a:srgbClr val="000000">
                    <a:alpha val="55000"/>
                  </a:srgbClr>
                </a:outerShdw>
              </a:effectLst>
              <a:sp3d prstMaterial="matte"/>
            </c:spPr>
          </c:dPt>
          <c:dPt>
            <c:idx val="9"/>
            <c:explosion val="9"/>
            <c:spPr>
              <a:solidFill>
                <a:srgbClr val="FFA122"/>
              </a:solidFill>
              <a:ln w="12700" cap="flat">
                <a:noFill/>
                <a:miter lim="400000"/>
              </a:ln>
              <a:effectLst>
                <a:outerShdw sx="100000" sy="100000" kx="0" ky="0" algn="tl" rotWithShape="1" blurRad="127000" dist="0" dir="7320000">
                  <a:srgbClr val="000000">
                    <a:alpha val="55000"/>
                  </a:srgbClr>
                </a:outerShdw>
              </a:effectLst>
              <a:sp3d prstMaterial="matte"/>
            </c:spPr>
          </c:dPt>
          <c:dPt>
            <c:idx val="10"/>
            <c:explosion val="10"/>
            <c:spPr>
              <a:solidFill>
                <a:srgbClr val="F03E2B"/>
              </a:solidFill>
              <a:ln w="12700" cap="flat">
                <a:noFill/>
                <a:miter lim="400000"/>
              </a:ln>
              <a:effectLst>
                <a:outerShdw sx="100000" sy="100000" kx="0" ky="0" algn="tl" rotWithShape="1" blurRad="127000" dist="0" dir="7320000">
                  <a:srgbClr val="000000">
                    <a:alpha val="55000"/>
                  </a:srgbClr>
                </a:outerShdw>
              </a:effectLst>
              <a:sp3d prstMaterial="matte"/>
            </c:spPr>
          </c:dPt>
          <c:dPt>
            <c:idx val="11"/>
            <c:explosion val="9"/>
            <c:spPr>
              <a:solidFill>
                <a:srgbClr val="A72E6F"/>
              </a:solidFill>
              <a:ln w="12700" cap="flat">
                <a:noFill/>
                <a:miter lim="400000"/>
              </a:ln>
              <a:effectLst>
                <a:outerShdw sx="100000" sy="100000" kx="0" ky="0" algn="tl" rotWithShape="1" blurRad="127000" dist="0" dir="7320000">
                  <a:srgbClr val="000000">
                    <a:alpha val="55000"/>
                  </a:srgbClr>
                </a:outerShdw>
              </a:effectLst>
              <a:sp3d prstMaterial="matte"/>
            </c:spPr>
          </c:dPt>
          <c:dPt>
            <c:idx val="12"/>
            <c:explosion val="0"/>
            <c:spPr>
              <a:solidFill>
                <a:srgbClr val="3795CD"/>
              </a:solidFill>
              <a:ln w="12700" cap="flat">
                <a:noFill/>
                <a:miter lim="400000"/>
              </a:ln>
              <a:effectLst>
                <a:outerShdw sx="100000" sy="100000" kx="0" ky="0" algn="tl" rotWithShape="1" blurRad="127000" dist="0" dir="7320000">
                  <a:srgbClr val="000000">
                    <a:alpha val="55000"/>
                  </a:srgbClr>
                </a:outerShdw>
              </a:effectLst>
              <a:sp3d prstMaterial="matte"/>
            </c:spPr>
          </c:dPt>
          <c:dPt>
            <c:idx val="13"/>
            <c:explosion val="0"/>
            <c:spPr>
              <a:solidFill>
                <a:srgbClr val="4CC635"/>
              </a:solidFill>
              <a:ln w="12700" cap="flat">
                <a:noFill/>
                <a:miter lim="400000"/>
              </a:ln>
              <a:effectLst>
                <a:outerShdw sx="100000" sy="100000" kx="0" ky="0" algn="tl" rotWithShape="1" blurRad="127000" dist="0" dir="7320000">
                  <a:srgbClr val="000000">
                    <a:alpha val="55000"/>
                  </a:srgbClr>
                </a:outerShdw>
              </a:effectLst>
              <a:sp3d prstMaterial="matte"/>
            </c:spPr>
          </c:dPt>
          <c:dPt>
            <c:idx val="14"/>
            <c:explosion val="0"/>
            <c:spPr>
              <a:solidFill>
                <a:srgbClr val="8A8A8A"/>
              </a:solidFill>
              <a:ln w="12700" cap="flat">
                <a:noFill/>
                <a:miter lim="400000"/>
              </a:ln>
              <a:effectLst>
                <a:outerShdw sx="100000" sy="100000" kx="0" ky="0" algn="tl" rotWithShape="1" blurRad="127000" dist="0" dir="7320000">
                  <a:srgbClr val="000000">
                    <a:alpha val="55000"/>
                  </a:srgbClr>
                </a:outerShdw>
              </a:effectLst>
              <a:sp3d prstMaterial="matte"/>
            </c:spPr>
          </c:dPt>
          <c:dLbls>
            <c:dLbl>
              <c:idx val="0"/>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1"/>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2"/>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3"/>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4"/>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5"/>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6"/>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7"/>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8"/>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9"/>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0"/>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1"/>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2"/>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3"/>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4"/>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showLeaderLines val="0"/>
          </c:dLbls>
          <c:cat>
            <c:strRef>
              <c:f>'BPM High Dividend-1 - Acompanha'!$A$4:$A$18</c:f>
              <c:strCache>
                <c:ptCount val="0"/>
              </c:strCache>
            </c:strRef>
          </c:cat>
          <c:val>
            <c:numRef>
              <c:f>'BPM High Dividend-1 - Acompanha'!$T$4:$T$18</c:f>
              <c:numCache>
                <c:ptCount val="0"/>
              </c:numCache>
            </c:numRef>
          </c:val>
        </c:ser>
      </c:pie3DChart>
      <c:spPr>
        <a:noFill/>
        <a:ln w="12700" cap="flat">
          <a:noFill/>
          <a:miter lim="400000"/>
        </a:ln>
        <a:effectLst/>
      </c:spPr>
    </c:plotArea>
    <c:plotVisOnly val="1"/>
    <c:dispBlanksAs val="gap"/>
  </c:chart>
  <c:spPr>
    <a:noFill/>
    <a:ln>
      <a:noFill/>
    </a:ln>
    <a:effectLst/>
  </c:spPr>
</c:chartSpace>
</file>

<file path=xl/charts/chart9.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view3D>
      <c:rotX val="80"/>
      <c:hPercent val="49"/>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
          <c:w val="0.99"/>
          <c:h val="0.9875"/>
        </c:manualLayout>
      </c:layout>
      <c:pie3DChart>
        <c:varyColors val="0"/>
        <c:ser>
          <c:idx val="0"/>
          <c:order val="0"/>
          <c:tx>
            <c:strRef>
              <c:f>'BPM High Dividend-1 - Acompanha'!$CA$2</c:f>
              <c:strCache/>
            </c:strRef>
          </c:tx>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explosion val="11"/>
          <c:dPt>
            <c:idx val="0"/>
            <c:explosion val="11"/>
            <c:spPr>
              <a:solidFill>
                <a:srgbClr val="0175BA"/>
              </a:solidFill>
              <a:ln w="12700" cap="flat">
                <a:noFill/>
                <a:miter lim="400000"/>
              </a:ln>
              <a:effectLst>
                <a:outerShdw sx="100000" sy="100000" kx="0" ky="0" algn="tl" rotWithShape="1" blurRad="76200" dist="12700" dir="2700000">
                  <a:srgbClr val="000000">
                    <a:alpha val="80000"/>
                  </a:srgbClr>
                </a:outerShdw>
              </a:effectLst>
              <a:sp3d prstMaterial="matte"/>
            </c:spPr>
          </c:dPt>
          <c:dPt>
            <c:idx val="1"/>
            <c:explosion val="11"/>
            <c:spPr>
              <a:solidFill>
                <a:schemeClr val="accent3"/>
              </a:solidFill>
              <a:ln w="12700" cap="flat">
                <a:noFill/>
                <a:miter lim="400000"/>
              </a:ln>
              <a:effectLst>
                <a:outerShdw sx="100000" sy="100000" kx="0" ky="0" algn="tl" rotWithShape="1" blurRad="76200" dist="12700" dir="2700000">
                  <a:srgbClr val="000000">
                    <a:alpha val="80000"/>
                  </a:srgbClr>
                </a:outerShdw>
              </a:effectLst>
              <a:sp3d prstMaterial="matte"/>
            </c:spPr>
          </c:dPt>
          <c:dPt>
            <c:idx val="2"/>
            <c:explosion val="11"/>
            <c:spPr>
              <a:solidFill>
                <a:srgbClr val="5F5F5F"/>
              </a:solidFill>
              <a:ln w="12700" cap="flat">
                <a:noFill/>
                <a:miter lim="400000"/>
              </a:ln>
              <a:effectLst>
                <a:outerShdw sx="100000" sy="100000" kx="0" ky="0" algn="tl" rotWithShape="1" blurRad="76200" dist="12700" dir="2700000">
                  <a:srgbClr val="000000">
                    <a:alpha val="80000"/>
                  </a:srgbClr>
                </a:outerShdw>
              </a:effectLst>
              <a:sp3d prstMaterial="matte"/>
            </c:spPr>
          </c:dPt>
          <c:dPt>
            <c:idx val="3"/>
            <c:explosion val="11"/>
            <c:spPr>
              <a:solidFill>
                <a:srgbClr val="FF9300"/>
              </a:solidFill>
              <a:ln w="12700" cap="flat">
                <a:noFill/>
                <a:miter lim="400000"/>
              </a:ln>
              <a:effectLst>
                <a:outerShdw sx="100000" sy="100000" kx="0" ky="0" algn="tl" rotWithShape="1" blurRad="76200" dist="12700" dir="2700000">
                  <a:srgbClr val="000000">
                    <a:alpha val="80000"/>
                  </a:srgbClr>
                </a:outerShdw>
              </a:effectLst>
              <a:sp3d prstMaterial="matte"/>
            </c:spPr>
          </c:dPt>
          <c:dPt>
            <c:idx val="4"/>
            <c:explosion val="11"/>
            <c:spPr>
              <a:solidFill>
                <a:schemeClr val="accent5"/>
              </a:solidFill>
              <a:ln w="12700" cap="flat">
                <a:noFill/>
                <a:miter lim="400000"/>
              </a:ln>
              <a:effectLst>
                <a:outerShdw sx="100000" sy="100000" kx="0" ky="0" algn="tl" rotWithShape="1" blurRad="76200" dist="12700" dir="2700000">
                  <a:srgbClr val="000000">
                    <a:alpha val="80000"/>
                  </a:srgbClr>
                </a:outerShdw>
              </a:effectLst>
              <a:sp3d prstMaterial="matte"/>
            </c:spPr>
          </c:dPt>
          <c:dPt>
            <c:idx val="5"/>
            <c:explosion val="11"/>
            <c:spPr>
              <a:solidFill>
                <a:srgbClr val="99195E"/>
              </a:solidFill>
              <a:ln w="12700" cap="flat">
                <a:noFill/>
                <a:miter lim="400000"/>
              </a:ln>
              <a:effectLst>
                <a:outerShdw sx="100000" sy="100000" kx="0" ky="0" algn="tl" rotWithShape="1" blurRad="76200" dist="12700" dir="2700000">
                  <a:srgbClr val="000000">
                    <a:alpha val="80000"/>
                  </a:srgbClr>
                </a:outerShdw>
              </a:effectLst>
              <a:sp3d prstMaterial="matte"/>
            </c:spPr>
          </c:dPt>
          <c:dPt>
            <c:idx val="6"/>
            <c:explosion val="11"/>
            <c:spPr>
              <a:solidFill>
                <a:srgbClr val="1B85C4"/>
              </a:solidFill>
              <a:ln w="12700" cap="flat">
                <a:noFill/>
                <a:miter lim="400000"/>
              </a:ln>
              <a:effectLst>
                <a:outerShdw sx="100000" sy="100000" kx="0" ky="0" algn="tl" rotWithShape="1" blurRad="127000" dist="0" dir="7320000">
                  <a:srgbClr val="000000">
                    <a:alpha val="55000"/>
                  </a:srgbClr>
                </a:outerShdw>
              </a:effectLst>
              <a:sp3d prstMaterial="matte"/>
            </c:spPr>
          </c:dPt>
          <c:dPt>
            <c:idx val="7"/>
            <c:explosion val="11"/>
            <c:spPr>
              <a:solidFill>
                <a:srgbClr val="33BB19"/>
              </a:solidFill>
              <a:ln w="12700" cap="flat">
                <a:noFill/>
                <a:miter lim="400000"/>
              </a:ln>
              <a:effectLst>
                <a:outerShdw sx="100000" sy="100000" kx="0" ky="0" algn="tl" rotWithShape="1" blurRad="127000" dist="0" dir="7320000">
                  <a:srgbClr val="000000">
                    <a:alpha val="55000"/>
                  </a:srgbClr>
                </a:outerShdw>
              </a:effectLst>
              <a:sp3d prstMaterial="matte"/>
            </c:spPr>
          </c:dPt>
          <c:dPt>
            <c:idx val="8"/>
            <c:explosion val="8"/>
            <c:spPr>
              <a:solidFill>
                <a:srgbClr val="747474"/>
              </a:solidFill>
              <a:ln w="12700" cap="flat">
                <a:noFill/>
                <a:miter lim="400000"/>
              </a:ln>
              <a:effectLst>
                <a:outerShdw sx="100000" sy="100000" kx="0" ky="0" algn="tl" rotWithShape="1" blurRad="127000" dist="0" dir="7320000">
                  <a:srgbClr val="000000">
                    <a:alpha val="55000"/>
                  </a:srgbClr>
                </a:outerShdw>
              </a:effectLst>
              <a:sp3d prstMaterial="matte"/>
            </c:spPr>
          </c:dPt>
          <c:dPt>
            <c:idx val="9"/>
            <c:explosion val="9"/>
            <c:spPr>
              <a:solidFill>
                <a:srgbClr val="FFA122"/>
              </a:solidFill>
              <a:ln w="12700" cap="flat">
                <a:noFill/>
                <a:miter lim="400000"/>
              </a:ln>
              <a:effectLst>
                <a:outerShdw sx="100000" sy="100000" kx="0" ky="0" algn="tl" rotWithShape="1" blurRad="127000" dist="0" dir="7320000">
                  <a:srgbClr val="000000">
                    <a:alpha val="55000"/>
                  </a:srgbClr>
                </a:outerShdw>
              </a:effectLst>
              <a:sp3d prstMaterial="matte"/>
            </c:spPr>
          </c:dPt>
          <c:dPt>
            <c:idx val="10"/>
            <c:explosion val="10"/>
            <c:spPr>
              <a:solidFill>
                <a:srgbClr val="F03E2B"/>
              </a:solidFill>
              <a:ln w="12700" cap="flat">
                <a:noFill/>
                <a:miter lim="400000"/>
              </a:ln>
              <a:effectLst>
                <a:outerShdw sx="100000" sy="100000" kx="0" ky="0" algn="tl" rotWithShape="1" blurRad="127000" dist="0" dir="7320000">
                  <a:srgbClr val="000000">
                    <a:alpha val="55000"/>
                  </a:srgbClr>
                </a:outerShdw>
              </a:effectLst>
              <a:sp3d prstMaterial="matte"/>
            </c:spPr>
          </c:dPt>
          <c:dPt>
            <c:idx val="11"/>
            <c:explosion val="9"/>
            <c:spPr>
              <a:solidFill>
                <a:srgbClr val="A72E6F"/>
              </a:solidFill>
              <a:ln w="12700" cap="flat">
                <a:noFill/>
                <a:miter lim="400000"/>
              </a:ln>
              <a:effectLst>
                <a:outerShdw sx="100000" sy="100000" kx="0" ky="0" algn="tl" rotWithShape="1" blurRad="127000" dist="0" dir="7320000">
                  <a:srgbClr val="000000">
                    <a:alpha val="55000"/>
                  </a:srgbClr>
                </a:outerShdw>
              </a:effectLst>
              <a:sp3d prstMaterial="matte"/>
            </c:spPr>
          </c:dPt>
          <c:dPt>
            <c:idx val="12"/>
            <c:explosion val="8"/>
            <c:spPr>
              <a:solidFill>
                <a:srgbClr val="3795CD"/>
              </a:solidFill>
              <a:ln w="12700" cap="flat">
                <a:noFill/>
                <a:miter lim="400000"/>
              </a:ln>
              <a:effectLst>
                <a:outerShdw sx="100000" sy="100000" kx="0" ky="0" algn="tl" rotWithShape="1" blurRad="127000" dist="0" dir="7320000">
                  <a:srgbClr val="000000">
                    <a:alpha val="55000"/>
                  </a:srgbClr>
                </a:outerShdw>
              </a:effectLst>
              <a:sp3d prstMaterial="matte"/>
            </c:spPr>
          </c:dPt>
          <c:dPt>
            <c:idx val="13"/>
            <c:explosion val="7"/>
            <c:spPr>
              <a:solidFill>
                <a:srgbClr val="4CC635"/>
              </a:solidFill>
              <a:ln w="12700" cap="flat">
                <a:noFill/>
                <a:miter lim="400000"/>
              </a:ln>
              <a:effectLst>
                <a:outerShdw sx="100000" sy="100000" kx="0" ky="0" algn="tl" rotWithShape="1" blurRad="127000" dist="0" dir="7320000">
                  <a:srgbClr val="000000">
                    <a:alpha val="55000"/>
                  </a:srgbClr>
                </a:outerShdw>
              </a:effectLst>
              <a:sp3d prstMaterial="matte"/>
            </c:spPr>
          </c:dPt>
          <c:dPt>
            <c:idx val="14"/>
            <c:explosion val="9"/>
            <c:spPr>
              <a:solidFill>
                <a:srgbClr val="8A8A8A"/>
              </a:solidFill>
              <a:ln w="12700" cap="flat">
                <a:noFill/>
                <a:miter lim="400000"/>
              </a:ln>
              <a:effectLst>
                <a:outerShdw sx="100000" sy="100000" kx="0" ky="0" algn="tl" rotWithShape="1" blurRad="127000" dist="0" dir="7320000">
                  <a:srgbClr val="000000">
                    <a:alpha val="55000"/>
                  </a:srgbClr>
                </a:outerShdw>
              </a:effectLst>
              <a:sp3d prstMaterial="matte"/>
            </c:spPr>
          </c:dPt>
          <c:dPt>
            <c:idx val="15"/>
            <c:explosion val="0"/>
            <c:spPr>
              <a:solidFill>
                <a:srgbClr val="FFB044"/>
              </a:solidFill>
              <a:ln w="12700" cap="flat">
                <a:noFill/>
                <a:miter lim="400000"/>
              </a:ln>
              <a:effectLst>
                <a:outerShdw sx="100000" sy="100000" kx="0" ky="0" algn="tl" rotWithShape="1" blurRad="127000" dist="0" dir="7320000">
                  <a:srgbClr val="000000">
                    <a:alpha val="55000"/>
                  </a:srgbClr>
                </a:outerShdw>
              </a:effectLst>
              <a:sp3d prstMaterial="matte"/>
            </c:spPr>
          </c:dPt>
          <c:dLbls>
            <c:dLbl>
              <c:idx val="0"/>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1"/>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2"/>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3"/>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4"/>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5"/>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dLbl>
            <c:dLbl>
              <c:idx val="6"/>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7"/>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8"/>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9"/>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0"/>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1"/>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2"/>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3"/>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4"/>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dLbl>
              <c:idx val="15"/>
              <c:numFmt formatCode="#,##0%" sourceLinked="0"/>
              <c:txPr>
                <a:bodyPr/>
                <a:lstStyle/>
                <a:p>
                  <a:pPr>
                    <a:defRPr b="0" i="0" strike="noStrike" sz="1200" u="none">
                      <a:solidFill>
                        <a:srgbClr val="FFFFFF"/>
                      </a:solidFill>
                      <a:effectLst>
                        <a:outerShdw sx="100000" sy="100000" kx="0" ky="0" algn="tl" rotWithShape="1" blurRad="0" dist="44450" dir="2700000">
                          <a:srgbClr val="000000">
                            <a:alpha val="33333"/>
                          </a:srgbClr>
                        </a:outerShdw>
                      </a:effectLst>
                      <a:latin typeface="Baskerville SemiBold"/>
                    </a:defRPr>
                  </a:pPr>
                </a:p>
              </c:txPr>
              <c:dLblPos val="inEnd"/>
              <c:showLegendKey val="0"/>
              <c:showVal val="0"/>
              <c:showCatName val="1"/>
              <c:showSerName val="0"/>
              <c:showPercent val="1"/>
              <c:showBubbleSize val="0"/>
            </c:dLbl>
            <c:numFmt formatCode="#,##0%" sourceLinked="0"/>
            <c:txPr>
              <a:bodyPr/>
              <a:lstStyle/>
              <a:p>
                <a:pPr>
                  <a:defRPr b="0" i="0" strike="noStrike" sz="1200" u="none">
                    <a:solidFill>
                      <a:srgbClr val="FFFFFF"/>
                    </a:solidFill>
                    <a:latin typeface="Helvetica Neue"/>
                  </a:defRPr>
                </a:pPr>
              </a:p>
            </c:txPr>
            <c:dLblPos val="inEnd"/>
            <c:showLegendKey val="0"/>
            <c:showVal val="0"/>
            <c:showCatName val="1"/>
            <c:showSerName val="0"/>
            <c:showPercent val="1"/>
            <c:showBubbleSize val="0"/>
            <c:showLeaderLines val="0"/>
          </c:dLbls>
          <c:cat>
            <c:strRef>
              <c:f>'BPM High Dividend-1 - Acompanha'!$A$4:$A$19</c:f>
              <c:strCache>
                <c:ptCount val="0"/>
              </c:strCache>
            </c:strRef>
          </c:cat>
          <c:val>
            <c:numRef>
              <c:f>'BPM High Dividend-1 - Acompanha'!$Z$4:$Z$19</c:f>
              <c:numCache>
                <c:ptCount val="0"/>
              </c:numCache>
            </c:numRef>
          </c:val>
        </c:ser>
      </c:pie3DChart>
      <c:spPr>
        <a:noFill/>
        <a:ln w="12700" cap="flat">
          <a:noFill/>
          <a:miter lim="400000"/>
        </a:ln>
        <a:effectLst/>
      </c:spPr>
    </c:plotArea>
    <c:plotVisOnly val="1"/>
    <c:dispBlanksAs val="gap"/>
  </c:chart>
  <c:spPr>
    <a:noFill/>
    <a:ln>
      <a:noFill/>
    </a:ln>
    <a:effectLst/>
  </c:spPr>
</c:chartSpace>
</file>

<file path=xl/drawings/_rels/drawing3.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hyperlink" Target="http://receita.economia.gov.br/acesso-rapido/tributos/tabelas-de-conversao-para-reais-do-dolar-pessoa-fisica-IRPF-2020" TargetMode="External"/><Relationship Id="rId5" Type="http://schemas.openxmlformats.org/officeDocument/2006/relationships/hyperlink" Target="https://www4.bcb.gov.br/pec/taxas/port/ptaxnpesq.asp?frame=1" TargetMode="External"/><Relationship Id="rId6" Type="http://schemas.openxmlformats.org/officeDocument/2006/relationships/chart" Target="../charts/chart4.xml"/><Relationship Id="rId7" Type="http://schemas.openxmlformats.org/officeDocument/2006/relationships/chart" Target="../charts/chart5.xml"/><Relationship Id="rId8" Type="http://schemas.openxmlformats.org/officeDocument/2006/relationships/chart" Target="../charts/chart6.xml"/><Relationship Id="rId9" Type="http://schemas.openxmlformats.org/officeDocument/2006/relationships/chart" Target="../charts/chart7.xml"/><Relationship Id="rId10" Type="http://schemas.openxmlformats.org/officeDocument/2006/relationships/chart" Target="../charts/chart8.xml"/><Relationship Id="rId11" Type="http://schemas.openxmlformats.org/officeDocument/2006/relationships/chart" Target="../charts/chart9.xml"/><Relationship Id="rId12" Type="http://schemas.openxmlformats.org/officeDocument/2006/relationships/chart" Target="../charts/chart10.xml"/><Relationship Id="rId13" Type="http://schemas.openxmlformats.org/officeDocument/2006/relationships/chart" Target="../charts/chart11.xml"/><Relationship Id="rId14" Type="http://schemas.openxmlformats.org/officeDocument/2006/relationships/chart" Target="../charts/chart12.xml"/><Relationship Id="rId15" Type="http://schemas.openxmlformats.org/officeDocument/2006/relationships/chart" Target="../charts/chart13.xml"/><Relationship Id="rId16" Type="http://schemas.openxmlformats.org/officeDocument/2006/relationships/chart" Target="../charts/chart14.xml"/><Relationship Id="rId17" Type="http://schemas.openxmlformats.org/officeDocument/2006/relationships/chart" Target="../charts/chart15.xml"/><Relationship Id="rId18" Type="http://schemas.openxmlformats.org/officeDocument/2006/relationships/chart" Target="../charts/chart16.xml"/><Relationship Id="rId19" Type="http://schemas.openxmlformats.org/officeDocument/2006/relationships/chart" Target="../charts/chart17.xml"/><Relationship Id="rId20" Type="http://schemas.openxmlformats.org/officeDocument/2006/relationships/chart" Target="../charts/chart18.xml"/><Relationship Id="rId21" Type="http://schemas.openxmlformats.org/officeDocument/2006/relationships/chart" Target="../charts/chart19.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15</xdr:col>
      <xdr:colOff>42334</xdr:colOff>
      <xdr:row>9</xdr:row>
      <xdr:rowOff>96175</xdr:rowOff>
    </xdr:from>
    <xdr:to>
      <xdr:col>22</xdr:col>
      <xdr:colOff>92652</xdr:colOff>
      <xdr:row>28</xdr:row>
      <xdr:rowOff>56997</xdr:rowOff>
    </xdr:to>
    <xdr:graphicFrame>
      <xdr:nvGraphicFramePr>
        <xdr:cNvPr id="6" name="Gráfico de Colunas 3D"/>
        <xdr:cNvGraphicFramePr/>
      </xdr:nvGraphicFramePr>
      <xdr:xfrm>
        <a:off x="11472334" y="1582075"/>
        <a:ext cx="5384319" cy="3097723"/>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7</xdr:col>
      <xdr:colOff>602214</xdr:colOff>
      <xdr:row>439</xdr:row>
      <xdr:rowOff>151127</xdr:rowOff>
    </xdr:from>
    <xdr:to>
      <xdr:col>13</xdr:col>
      <xdr:colOff>89954</xdr:colOff>
      <xdr:row>464</xdr:row>
      <xdr:rowOff>143109</xdr:rowOff>
    </xdr:to>
    <xdr:graphicFrame>
      <xdr:nvGraphicFramePr>
        <xdr:cNvPr id="7" name="Gráfico de Pizza 3D"/>
        <xdr:cNvGraphicFramePr/>
      </xdr:nvGraphicFramePr>
      <xdr:xfrm>
        <a:off x="5936214" y="72630027"/>
        <a:ext cx="4059741" cy="4119483"/>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18</xdr:col>
      <xdr:colOff>351688</xdr:colOff>
      <xdr:row>146</xdr:row>
      <xdr:rowOff>125595</xdr:rowOff>
    </xdr:from>
    <xdr:to>
      <xdr:col>28</xdr:col>
      <xdr:colOff>129426</xdr:colOff>
      <xdr:row>174</xdr:row>
      <xdr:rowOff>107513</xdr:rowOff>
    </xdr:to>
    <xdr:graphicFrame>
      <xdr:nvGraphicFramePr>
        <xdr:cNvPr id="8" name="Gráfico de Colunas 2D"/>
        <xdr:cNvGraphicFramePr/>
      </xdr:nvGraphicFramePr>
      <xdr:xfrm>
        <a:off x="14067688" y="24230195"/>
        <a:ext cx="7397739" cy="4604719"/>
      </xdr:xfrm>
      <a:graphic xmlns:a="http://schemas.openxmlformats.org/drawingml/2006/main">
        <a:graphicData uri="http://schemas.openxmlformats.org/drawingml/2006/chart">
          <c:chart xmlns:c="http://schemas.openxmlformats.org/drawingml/2006/chart" r:id="rId3"/>
        </a:graphicData>
      </a:graphic>
    </xdr:graphicFrame>
    <xdr:clientData/>
  </xdr:twoCellAnchor>
  <xdr:twoCellAnchor>
    <xdr:from>
      <xdr:col>0</xdr:col>
      <xdr:colOff>31467</xdr:colOff>
      <xdr:row>309</xdr:row>
      <xdr:rowOff>150485</xdr:rowOff>
    </xdr:from>
    <xdr:to>
      <xdr:col>4</xdr:col>
      <xdr:colOff>188512</xdr:colOff>
      <xdr:row>314</xdr:row>
      <xdr:rowOff>110734</xdr:rowOff>
    </xdr:to>
    <xdr:sp>
      <xdr:nvSpPr>
        <xdr:cNvPr id="9" name="Link para dólar dos dividendos…"/>
        <xdr:cNvSpPr txBox="1"/>
      </xdr:nvSpPr>
      <xdr:spPr>
        <a:xfrm>
          <a:off x="31467" y="51166385"/>
          <a:ext cx="3205046" cy="78575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20000"/>
            </a:lnSpc>
            <a:spcBef>
              <a:spcPts val="400"/>
            </a:spcBef>
            <a:spcAft>
              <a:spcPts val="0"/>
            </a:spcAft>
            <a:buClrTx/>
            <a:buSzTx/>
            <a:buFontTx/>
            <a:buNone/>
            <a:tabLst/>
            <a:defRPr b="0" baseline="0" cap="none" i="0" spc="0" strike="noStrike" sz="1700" u="none">
              <a:solidFill>
                <a:srgbClr val="FFFB00"/>
              </a:solidFill>
              <a:uFillTx/>
              <a:latin typeface="Baskerville"/>
              <a:ea typeface="Baskerville"/>
              <a:cs typeface="Baskerville"/>
              <a:sym typeface="Baskerville"/>
            </a:defRPr>
          </a:pPr>
          <a:r>
            <a:rPr b="0" baseline="0" cap="none" i="0" spc="0" strike="noStrike" sz="1700" u="sng">
              <a:solidFill>
                <a:srgbClr val="FFFB00"/>
              </a:solidFill>
              <a:uFillTx/>
              <a:latin typeface="Baskerville"/>
              <a:ea typeface="Baskerville"/>
              <a:cs typeface="Baskerville"/>
              <a:sym typeface="Baskerville"/>
              <a:hlinkClick r:id="rId4" invalidUrl="" action="" tgtFrame="" tooltip="" history="1" highlightClick="0" endSnd="0"/>
            </a:rPr>
            <a:t>Link para dólar dos dividendos</a:t>
          </a:r>
          <a:endParaRPr b="0" baseline="0" cap="none" i="0" spc="0" strike="noStrike" sz="1700" u="none">
            <a:solidFill>
              <a:srgbClr val="FFFB00"/>
            </a:solidFill>
            <a:uFillTx/>
            <a:latin typeface="Baskerville"/>
            <a:ea typeface="Baskerville"/>
            <a:cs typeface="Baskerville"/>
            <a:sym typeface="Baskerville"/>
          </a:endParaRPr>
        </a:p>
        <a:p>
          <a:pPr marL="0" marR="0" indent="0" algn="l" defTabSz="457200" latinLnBrk="0">
            <a:lnSpc>
              <a:spcPct val="120000"/>
            </a:lnSpc>
            <a:spcBef>
              <a:spcPts val="400"/>
            </a:spcBef>
            <a:spcAft>
              <a:spcPts val="0"/>
            </a:spcAft>
            <a:buClrTx/>
            <a:buSzTx/>
            <a:buFontTx/>
            <a:buNone/>
            <a:tabLst/>
            <a:defRPr b="0" baseline="0" cap="none" i="0" spc="0" strike="noStrike" sz="1700" u="none">
              <a:solidFill>
                <a:srgbClr val="FFFB00"/>
              </a:solidFill>
              <a:uFillTx/>
              <a:latin typeface="Baskerville"/>
              <a:ea typeface="Baskerville"/>
              <a:cs typeface="Baskerville"/>
              <a:sym typeface="Baskerville"/>
            </a:defRPr>
          </a:pPr>
          <a:r>
            <a:rPr b="0" baseline="0" cap="none" i="0" spc="0" strike="noStrike" sz="1700" u="sng">
              <a:solidFill>
                <a:srgbClr val="FFFB00"/>
              </a:solidFill>
              <a:uFillTx/>
              <a:latin typeface="Baskerville"/>
              <a:ea typeface="Baskerville"/>
              <a:cs typeface="Baskerville"/>
              <a:sym typeface="Baskerville"/>
              <a:hlinkClick r:id="rId5" invalidUrl="" action="" tgtFrame="" tooltip="" history="1" highlightClick="0" endSnd="0"/>
            </a:rPr>
            <a:t>Link para dólar de compra e venda</a:t>
          </a:r>
        </a:p>
      </xdr:txBody>
    </xdr:sp>
    <xdr:clientData/>
  </xdr:twoCellAnchor>
  <xdr:twoCellAnchor>
    <xdr:from>
      <xdr:col>18</xdr:col>
      <xdr:colOff>586398</xdr:colOff>
      <xdr:row>439</xdr:row>
      <xdr:rowOff>24305</xdr:rowOff>
    </xdr:from>
    <xdr:to>
      <xdr:col>24</xdr:col>
      <xdr:colOff>94788</xdr:colOff>
      <xdr:row>464</xdr:row>
      <xdr:rowOff>1425</xdr:rowOff>
    </xdr:to>
    <xdr:graphicFrame>
      <xdr:nvGraphicFramePr>
        <xdr:cNvPr id="10" name="Gráfico de Pizza 3D"/>
        <xdr:cNvGraphicFramePr/>
      </xdr:nvGraphicFramePr>
      <xdr:xfrm>
        <a:off x="14302398" y="72503205"/>
        <a:ext cx="4080391" cy="4104621"/>
      </xdr:xfrm>
      <a:graphic xmlns:a="http://schemas.openxmlformats.org/drawingml/2006/main">
        <a:graphicData uri="http://schemas.openxmlformats.org/drawingml/2006/chart">
          <c:chart xmlns:c="http://schemas.openxmlformats.org/drawingml/2006/chart" r:id="rId6"/>
        </a:graphicData>
      </a:graphic>
    </xdr:graphicFrame>
    <xdr:clientData/>
  </xdr:twoCellAnchor>
  <xdr:twoCellAnchor>
    <xdr:from>
      <xdr:col>39</xdr:col>
      <xdr:colOff>497343</xdr:colOff>
      <xdr:row>121</xdr:row>
      <xdr:rowOff>85363</xdr:rowOff>
    </xdr:from>
    <xdr:to>
      <xdr:col>53</xdr:col>
      <xdr:colOff>46476</xdr:colOff>
      <xdr:row>147</xdr:row>
      <xdr:rowOff>28416</xdr:rowOff>
    </xdr:to>
    <xdr:graphicFrame>
      <xdr:nvGraphicFramePr>
        <xdr:cNvPr id="11" name="Gráfico de Colunas 3D"/>
        <xdr:cNvGraphicFramePr/>
      </xdr:nvGraphicFramePr>
      <xdr:xfrm>
        <a:off x="30215343" y="20062463"/>
        <a:ext cx="10217134" cy="4235654"/>
      </xdr:xfrm>
      <a:graphic xmlns:a="http://schemas.openxmlformats.org/drawingml/2006/main">
        <a:graphicData uri="http://schemas.openxmlformats.org/drawingml/2006/chart">
          <c:chart xmlns:c="http://schemas.openxmlformats.org/drawingml/2006/chart" r:id="rId7"/>
        </a:graphicData>
      </a:graphic>
    </xdr:graphicFrame>
    <xdr:clientData/>
  </xdr:twoCellAnchor>
  <xdr:twoCellAnchor>
    <xdr:from>
      <xdr:col>39</xdr:col>
      <xdr:colOff>576151</xdr:colOff>
      <xdr:row>169</xdr:row>
      <xdr:rowOff>6646</xdr:rowOff>
    </xdr:from>
    <xdr:to>
      <xdr:col>53</xdr:col>
      <xdr:colOff>166708</xdr:colOff>
      <xdr:row>194</xdr:row>
      <xdr:rowOff>114800</xdr:rowOff>
    </xdr:to>
    <xdr:graphicFrame>
      <xdr:nvGraphicFramePr>
        <xdr:cNvPr id="12" name="Gráfico de Colunas 3D"/>
        <xdr:cNvGraphicFramePr/>
      </xdr:nvGraphicFramePr>
      <xdr:xfrm>
        <a:off x="30294151" y="27908546"/>
        <a:ext cx="10258558" cy="4235655"/>
      </xdr:xfrm>
      <a:graphic xmlns:a="http://schemas.openxmlformats.org/drawingml/2006/main">
        <a:graphicData uri="http://schemas.openxmlformats.org/drawingml/2006/chart">
          <c:chart xmlns:c="http://schemas.openxmlformats.org/drawingml/2006/chart" r:id="rId8"/>
        </a:graphicData>
      </a:graphic>
    </xdr:graphicFrame>
    <xdr:clientData/>
  </xdr:twoCellAnchor>
  <xdr:twoCellAnchor>
    <xdr:from>
      <xdr:col>12</xdr:col>
      <xdr:colOff>134866</xdr:colOff>
      <xdr:row>323</xdr:row>
      <xdr:rowOff>34538</xdr:rowOff>
    </xdr:from>
    <xdr:to>
      <xdr:col>19</xdr:col>
      <xdr:colOff>102458</xdr:colOff>
      <xdr:row>349</xdr:row>
      <xdr:rowOff>4669</xdr:rowOff>
    </xdr:to>
    <xdr:graphicFrame>
      <xdr:nvGraphicFramePr>
        <xdr:cNvPr id="13" name="Gráfico de Pizza 3D"/>
        <xdr:cNvGraphicFramePr/>
      </xdr:nvGraphicFramePr>
      <xdr:xfrm>
        <a:off x="9278866" y="53361838"/>
        <a:ext cx="5301593" cy="4262732"/>
      </xdr:xfrm>
      <a:graphic xmlns:a="http://schemas.openxmlformats.org/drawingml/2006/main">
        <a:graphicData uri="http://schemas.openxmlformats.org/drawingml/2006/chart">
          <c:chart xmlns:c="http://schemas.openxmlformats.org/drawingml/2006/chart" r:id="rId9"/>
        </a:graphicData>
      </a:graphic>
    </xdr:graphicFrame>
    <xdr:clientData/>
  </xdr:twoCellAnchor>
  <xdr:twoCellAnchor>
    <xdr:from>
      <xdr:col>15</xdr:col>
      <xdr:colOff>213238</xdr:colOff>
      <xdr:row>321</xdr:row>
      <xdr:rowOff>63099</xdr:rowOff>
    </xdr:from>
    <xdr:to>
      <xdr:col>16</xdr:col>
      <xdr:colOff>111638</xdr:colOff>
      <xdr:row>324</xdr:row>
      <xdr:rowOff>20554</xdr:rowOff>
    </xdr:to>
    <xdr:sp>
      <xdr:nvSpPr>
        <xdr:cNvPr id="14" name="2022"/>
        <xdr:cNvSpPr txBox="1"/>
      </xdr:nvSpPr>
      <xdr:spPr>
        <a:xfrm>
          <a:off x="11643238" y="53060199"/>
          <a:ext cx="660401" cy="45275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20000"/>
            </a:lnSpc>
            <a:spcBef>
              <a:spcPts val="400"/>
            </a:spcBef>
            <a:spcAft>
              <a:spcPts val="0"/>
            </a:spcAft>
            <a:buClrTx/>
            <a:buSzTx/>
            <a:buFontTx/>
            <a:buNone/>
            <a:tabLst/>
            <a:defRPr b="0" baseline="0" cap="none" i="0" spc="0" strike="noStrike" sz="2000" u="none">
              <a:solidFill>
                <a:srgbClr val="FFFFFF"/>
              </a:solidFill>
              <a:uFillTx/>
              <a:latin typeface="Baskerville"/>
              <a:ea typeface="Baskerville"/>
              <a:cs typeface="Baskerville"/>
              <a:sym typeface="Baskerville"/>
            </a:defRPr>
          </a:pPr>
          <a:r>
            <a:rPr b="0" baseline="0" cap="none" i="0" spc="0" strike="noStrike" sz="2000" u="none">
              <a:solidFill>
                <a:srgbClr val="FFFFFF"/>
              </a:solidFill>
              <a:uFillTx/>
              <a:latin typeface="Baskerville"/>
              <a:ea typeface="Baskerville"/>
              <a:cs typeface="Baskerville"/>
              <a:sym typeface="Baskerville"/>
            </a:rPr>
            <a:t>2022</a:t>
          </a:r>
        </a:p>
      </xdr:txBody>
    </xdr:sp>
    <xdr:clientData/>
  </xdr:twoCellAnchor>
  <xdr:twoCellAnchor>
    <xdr:from>
      <xdr:col>24</xdr:col>
      <xdr:colOff>456928</xdr:colOff>
      <xdr:row>301</xdr:row>
      <xdr:rowOff>85287</xdr:rowOff>
    </xdr:from>
    <xdr:to>
      <xdr:col>27</xdr:col>
      <xdr:colOff>578322</xdr:colOff>
      <xdr:row>304</xdr:row>
      <xdr:rowOff>42742</xdr:rowOff>
    </xdr:to>
    <xdr:sp>
      <xdr:nvSpPr>
        <xdr:cNvPr id="15" name="Acumulado ano a ano"/>
        <xdr:cNvSpPr txBox="1"/>
      </xdr:nvSpPr>
      <xdr:spPr>
        <a:xfrm>
          <a:off x="18744928" y="49780387"/>
          <a:ext cx="2407395" cy="45275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20000"/>
            </a:lnSpc>
            <a:spcBef>
              <a:spcPts val="400"/>
            </a:spcBef>
            <a:spcAft>
              <a:spcPts val="0"/>
            </a:spcAft>
            <a:buClrTx/>
            <a:buSzTx/>
            <a:buFontTx/>
            <a:buNone/>
            <a:tabLst/>
            <a:defRPr b="0" baseline="0" cap="none" i="0" spc="0" strike="noStrike" sz="2000" u="none">
              <a:solidFill>
                <a:srgbClr val="FFFFFF"/>
              </a:solidFill>
              <a:uFillTx/>
              <a:latin typeface="Baskerville"/>
              <a:ea typeface="Baskerville"/>
              <a:cs typeface="Baskerville"/>
              <a:sym typeface="Baskerville"/>
            </a:defRPr>
          </a:pPr>
          <a:r>
            <a:rPr b="0" baseline="0" cap="none" i="0" spc="0" strike="noStrike" sz="2000" u="none">
              <a:solidFill>
                <a:srgbClr val="FFFFFF"/>
              </a:solidFill>
              <a:uFillTx/>
              <a:latin typeface="Baskerville"/>
              <a:ea typeface="Baskerville"/>
              <a:cs typeface="Baskerville"/>
              <a:sym typeface="Baskerville"/>
            </a:rPr>
            <a:t>Acumulado ano a ano</a:t>
          </a:r>
        </a:p>
      </xdr:txBody>
    </xdr:sp>
    <xdr:clientData/>
  </xdr:twoCellAnchor>
  <xdr:twoCellAnchor>
    <xdr:from>
      <xdr:col>28</xdr:col>
      <xdr:colOff>116785</xdr:colOff>
      <xdr:row>439</xdr:row>
      <xdr:rowOff>120959</xdr:rowOff>
    </xdr:from>
    <xdr:to>
      <xdr:col>33</xdr:col>
      <xdr:colOff>338754</xdr:colOff>
      <xdr:row>464</xdr:row>
      <xdr:rowOff>151338</xdr:rowOff>
    </xdr:to>
    <xdr:graphicFrame>
      <xdr:nvGraphicFramePr>
        <xdr:cNvPr id="16" name="Gráfico de Pizza 3D"/>
        <xdr:cNvGraphicFramePr/>
      </xdr:nvGraphicFramePr>
      <xdr:xfrm>
        <a:off x="21452785" y="72599859"/>
        <a:ext cx="4031970" cy="4157880"/>
      </xdr:xfrm>
      <a:graphic xmlns:a="http://schemas.openxmlformats.org/drawingml/2006/main">
        <a:graphicData uri="http://schemas.openxmlformats.org/drawingml/2006/chart">
          <c:chart xmlns:c="http://schemas.openxmlformats.org/drawingml/2006/chart" r:id="rId10"/>
        </a:graphicData>
      </a:graphic>
    </xdr:graphicFrame>
    <xdr:clientData/>
  </xdr:twoCellAnchor>
  <xdr:twoCellAnchor>
    <xdr:from>
      <xdr:col>37</xdr:col>
      <xdr:colOff>634189</xdr:colOff>
      <xdr:row>439</xdr:row>
      <xdr:rowOff>121050</xdr:rowOff>
    </xdr:from>
    <xdr:to>
      <xdr:col>43</xdr:col>
      <xdr:colOff>84087</xdr:colOff>
      <xdr:row>464</xdr:row>
      <xdr:rowOff>145568</xdr:rowOff>
    </xdr:to>
    <xdr:graphicFrame>
      <xdr:nvGraphicFramePr>
        <xdr:cNvPr id="17" name="Gráfico de Pizza 3D"/>
        <xdr:cNvGraphicFramePr/>
      </xdr:nvGraphicFramePr>
      <xdr:xfrm>
        <a:off x="28828189" y="72599950"/>
        <a:ext cx="4021899" cy="4152019"/>
      </xdr:xfrm>
      <a:graphic xmlns:a="http://schemas.openxmlformats.org/drawingml/2006/main">
        <a:graphicData uri="http://schemas.openxmlformats.org/drawingml/2006/chart">
          <c:chart xmlns:c="http://schemas.openxmlformats.org/drawingml/2006/chart" r:id="rId11"/>
        </a:graphicData>
      </a:graphic>
    </xdr:graphicFrame>
    <xdr:clientData/>
  </xdr:twoCellAnchor>
  <xdr:twoCellAnchor>
    <xdr:from>
      <xdr:col>47</xdr:col>
      <xdr:colOff>494553</xdr:colOff>
      <xdr:row>439</xdr:row>
      <xdr:rowOff>95132</xdr:rowOff>
    </xdr:from>
    <xdr:to>
      <xdr:col>52</xdr:col>
      <xdr:colOff>720396</xdr:colOff>
      <xdr:row>464</xdr:row>
      <xdr:rowOff>150135</xdr:rowOff>
    </xdr:to>
    <xdr:graphicFrame>
      <xdr:nvGraphicFramePr>
        <xdr:cNvPr id="18" name="Gráfico de Pizza 3D"/>
        <xdr:cNvGraphicFramePr/>
      </xdr:nvGraphicFramePr>
      <xdr:xfrm>
        <a:off x="36308553" y="72574032"/>
        <a:ext cx="4035844" cy="4182504"/>
      </xdr:xfrm>
      <a:graphic xmlns:a="http://schemas.openxmlformats.org/drawingml/2006/main">
        <a:graphicData uri="http://schemas.openxmlformats.org/drawingml/2006/chart">
          <c:chart xmlns:c="http://schemas.openxmlformats.org/drawingml/2006/chart" r:id="rId12"/>
        </a:graphicData>
      </a:graphic>
    </xdr:graphicFrame>
    <xdr:clientData/>
  </xdr:twoCellAnchor>
  <xdr:twoCellAnchor>
    <xdr:from>
      <xdr:col>77</xdr:col>
      <xdr:colOff>93230</xdr:colOff>
      <xdr:row>439</xdr:row>
      <xdr:rowOff>68386</xdr:rowOff>
    </xdr:from>
    <xdr:to>
      <xdr:col>82</xdr:col>
      <xdr:colOff>342921</xdr:colOff>
      <xdr:row>464</xdr:row>
      <xdr:rowOff>117341</xdr:rowOff>
    </xdr:to>
    <xdr:graphicFrame>
      <xdr:nvGraphicFramePr>
        <xdr:cNvPr id="19" name="Gráfico de Pizza 3D"/>
        <xdr:cNvGraphicFramePr/>
      </xdr:nvGraphicFramePr>
      <xdr:xfrm>
        <a:off x="58767230" y="72547286"/>
        <a:ext cx="4059692" cy="4176456"/>
      </xdr:xfrm>
      <a:graphic xmlns:a="http://schemas.openxmlformats.org/drawingml/2006/main">
        <a:graphicData uri="http://schemas.openxmlformats.org/drawingml/2006/chart">
          <c:chart xmlns:c="http://schemas.openxmlformats.org/drawingml/2006/chart" r:id="rId13"/>
        </a:graphicData>
      </a:graphic>
    </xdr:graphicFrame>
    <xdr:clientData/>
  </xdr:twoCellAnchor>
  <xdr:twoCellAnchor>
    <xdr:from>
      <xdr:col>87</xdr:col>
      <xdr:colOff>43518</xdr:colOff>
      <xdr:row>441</xdr:row>
      <xdr:rowOff>13698</xdr:rowOff>
    </xdr:from>
    <xdr:to>
      <xdr:col>91</xdr:col>
      <xdr:colOff>654063</xdr:colOff>
      <xdr:row>463</xdr:row>
      <xdr:rowOff>131059</xdr:rowOff>
    </xdr:to>
    <xdr:graphicFrame>
      <xdr:nvGraphicFramePr>
        <xdr:cNvPr id="20" name="Gráfico de Pizza 3D"/>
        <xdr:cNvGraphicFramePr/>
      </xdr:nvGraphicFramePr>
      <xdr:xfrm>
        <a:off x="66337518" y="72822798"/>
        <a:ext cx="3658546" cy="3749562"/>
      </xdr:xfrm>
      <a:graphic xmlns:a="http://schemas.openxmlformats.org/drawingml/2006/main">
        <a:graphicData uri="http://schemas.openxmlformats.org/drawingml/2006/chart">
          <c:chart xmlns:c="http://schemas.openxmlformats.org/drawingml/2006/chart" r:id="rId14"/>
        </a:graphicData>
      </a:graphic>
    </xdr:graphicFrame>
    <xdr:clientData/>
  </xdr:twoCellAnchor>
  <xdr:twoCellAnchor>
    <xdr:from>
      <xdr:col>22</xdr:col>
      <xdr:colOff>149883</xdr:colOff>
      <xdr:row>306</xdr:row>
      <xdr:rowOff>71496</xdr:rowOff>
    </xdr:from>
    <xdr:to>
      <xdr:col>29</xdr:col>
      <xdr:colOff>242893</xdr:colOff>
      <xdr:row>325</xdr:row>
      <xdr:rowOff>87141</xdr:rowOff>
    </xdr:to>
    <xdr:graphicFrame>
      <xdr:nvGraphicFramePr>
        <xdr:cNvPr id="21" name="Gráfico de Colunas 3D"/>
        <xdr:cNvGraphicFramePr/>
      </xdr:nvGraphicFramePr>
      <xdr:xfrm>
        <a:off x="16913883" y="50592096"/>
        <a:ext cx="5427011" cy="3152546"/>
      </xdr:xfrm>
      <a:graphic xmlns:a="http://schemas.openxmlformats.org/drawingml/2006/main">
        <a:graphicData uri="http://schemas.openxmlformats.org/drawingml/2006/chart">
          <c:chart xmlns:c="http://schemas.openxmlformats.org/drawingml/2006/chart" r:id="rId15"/>
        </a:graphicData>
      </a:graphic>
    </xdr:graphicFrame>
    <xdr:clientData/>
  </xdr:twoCellAnchor>
  <xdr:twoCellAnchor>
    <xdr:from>
      <xdr:col>18</xdr:col>
      <xdr:colOff>405052</xdr:colOff>
      <xdr:row>186</xdr:row>
      <xdr:rowOff>19493</xdr:rowOff>
    </xdr:from>
    <xdr:to>
      <xdr:col>28</xdr:col>
      <xdr:colOff>198697</xdr:colOff>
      <xdr:row>214</xdr:row>
      <xdr:rowOff>1411</xdr:rowOff>
    </xdr:to>
    <xdr:graphicFrame>
      <xdr:nvGraphicFramePr>
        <xdr:cNvPr id="22" name="Gráfico de Colunas 2D"/>
        <xdr:cNvGraphicFramePr/>
      </xdr:nvGraphicFramePr>
      <xdr:xfrm>
        <a:off x="14121052" y="30728093"/>
        <a:ext cx="7413646" cy="4604719"/>
      </xdr:xfrm>
      <a:graphic xmlns:a="http://schemas.openxmlformats.org/drawingml/2006/main">
        <a:graphicData uri="http://schemas.openxmlformats.org/drawingml/2006/chart">
          <c:chart xmlns:c="http://schemas.openxmlformats.org/drawingml/2006/chart" r:id="rId16"/>
        </a:graphicData>
      </a:graphic>
    </xdr:graphicFrame>
    <xdr:clientData/>
  </xdr:twoCellAnchor>
  <xdr:twoCellAnchor>
    <xdr:from>
      <xdr:col>57</xdr:col>
      <xdr:colOff>16538</xdr:colOff>
      <xdr:row>439</xdr:row>
      <xdr:rowOff>94177</xdr:rowOff>
    </xdr:from>
    <xdr:to>
      <xdr:col>62</xdr:col>
      <xdr:colOff>286153</xdr:colOff>
      <xdr:row>464</xdr:row>
      <xdr:rowOff>91545</xdr:rowOff>
    </xdr:to>
    <xdr:graphicFrame>
      <xdr:nvGraphicFramePr>
        <xdr:cNvPr id="23" name="Gráfico de Pizza 3D"/>
        <xdr:cNvGraphicFramePr/>
      </xdr:nvGraphicFramePr>
      <xdr:xfrm>
        <a:off x="43450538" y="72573077"/>
        <a:ext cx="4079616" cy="4124869"/>
      </xdr:xfrm>
      <a:graphic xmlns:a="http://schemas.openxmlformats.org/drawingml/2006/main">
        <a:graphicData uri="http://schemas.openxmlformats.org/drawingml/2006/chart">
          <c:chart xmlns:c="http://schemas.openxmlformats.org/drawingml/2006/chart" r:id="rId17"/>
        </a:graphicData>
      </a:graphic>
    </xdr:graphicFrame>
    <xdr:clientData/>
  </xdr:twoCellAnchor>
  <xdr:twoCellAnchor>
    <xdr:from>
      <xdr:col>66</xdr:col>
      <xdr:colOff>697075</xdr:colOff>
      <xdr:row>439</xdr:row>
      <xdr:rowOff>95132</xdr:rowOff>
    </xdr:from>
    <xdr:to>
      <xdr:col>72</xdr:col>
      <xdr:colOff>196526</xdr:colOff>
      <xdr:row>464</xdr:row>
      <xdr:rowOff>105709</xdr:rowOff>
    </xdr:to>
    <xdr:graphicFrame>
      <xdr:nvGraphicFramePr>
        <xdr:cNvPr id="24" name="Gráfico de Pizza 3D"/>
        <xdr:cNvGraphicFramePr/>
      </xdr:nvGraphicFramePr>
      <xdr:xfrm>
        <a:off x="50989075" y="72574032"/>
        <a:ext cx="4071452" cy="4138078"/>
      </xdr:xfrm>
      <a:graphic xmlns:a="http://schemas.openxmlformats.org/drawingml/2006/main">
        <a:graphicData uri="http://schemas.openxmlformats.org/drawingml/2006/chart">
          <c:chart xmlns:c="http://schemas.openxmlformats.org/drawingml/2006/chart" r:id="rId18"/>
        </a:graphicData>
      </a:graphic>
    </xdr:graphicFrame>
    <xdr:clientData/>
  </xdr:twoCellAnchor>
  <xdr:twoCellAnchor>
    <xdr:from>
      <xdr:col>96</xdr:col>
      <xdr:colOff>229783</xdr:colOff>
      <xdr:row>441</xdr:row>
      <xdr:rowOff>49169</xdr:rowOff>
    </xdr:from>
    <xdr:to>
      <xdr:col>101</xdr:col>
      <xdr:colOff>78328</xdr:colOff>
      <xdr:row>464</xdr:row>
      <xdr:rowOff>1430</xdr:rowOff>
    </xdr:to>
    <xdr:graphicFrame>
      <xdr:nvGraphicFramePr>
        <xdr:cNvPr id="25" name="Gráfico de Pizza 3D"/>
        <xdr:cNvGraphicFramePr/>
      </xdr:nvGraphicFramePr>
      <xdr:xfrm>
        <a:off x="73381783" y="72858269"/>
        <a:ext cx="3658546" cy="3749562"/>
      </xdr:xfrm>
      <a:graphic xmlns:a="http://schemas.openxmlformats.org/drawingml/2006/main">
        <a:graphicData uri="http://schemas.openxmlformats.org/drawingml/2006/chart">
          <c:chart xmlns:c="http://schemas.openxmlformats.org/drawingml/2006/chart" r:id="rId19"/>
        </a:graphicData>
      </a:graphic>
    </xdr:graphicFrame>
    <xdr:clientData/>
  </xdr:twoCellAnchor>
  <xdr:twoCellAnchor>
    <xdr:from>
      <xdr:col>106</xdr:col>
      <xdr:colOff>153583</xdr:colOff>
      <xdr:row>442</xdr:row>
      <xdr:rowOff>36469</xdr:rowOff>
    </xdr:from>
    <xdr:to>
      <xdr:col>111</xdr:col>
      <xdr:colOff>2128</xdr:colOff>
      <xdr:row>464</xdr:row>
      <xdr:rowOff>153830</xdr:rowOff>
    </xdr:to>
    <xdr:graphicFrame>
      <xdr:nvGraphicFramePr>
        <xdr:cNvPr id="26" name="Gráfico de Pizza 3D"/>
        <xdr:cNvGraphicFramePr/>
      </xdr:nvGraphicFramePr>
      <xdr:xfrm>
        <a:off x="80925583" y="73010669"/>
        <a:ext cx="3658546" cy="3749562"/>
      </xdr:xfrm>
      <a:graphic xmlns:a="http://schemas.openxmlformats.org/drawingml/2006/main">
        <a:graphicData uri="http://schemas.openxmlformats.org/drawingml/2006/chart">
          <c:chart xmlns:c="http://schemas.openxmlformats.org/drawingml/2006/chart" r:id="rId20"/>
        </a:graphicData>
      </a:graphic>
    </xdr:graphicFrame>
    <xdr:clientData/>
  </xdr:twoCellAnchor>
  <xdr:twoCellAnchor>
    <xdr:from>
      <xdr:col>117</xdr:col>
      <xdr:colOff>140883</xdr:colOff>
      <xdr:row>442</xdr:row>
      <xdr:rowOff>36469</xdr:rowOff>
    </xdr:from>
    <xdr:to>
      <xdr:col>121</xdr:col>
      <xdr:colOff>751428</xdr:colOff>
      <xdr:row>464</xdr:row>
      <xdr:rowOff>153830</xdr:rowOff>
    </xdr:to>
    <xdr:graphicFrame>
      <xdr:nvGraphicFramePr>
        <xdr:cNvPr id="27" name="Gráfico de Pizza 3D"/>
        <xdr:cNvGraphicFramePr/>
      </xdr:nvGraphicFramePr>
      <xdr:xfrm>
        <a:off x="89294883" y="73010669"/>
        <a:ext cx="3658546" cy="3749562"/>
      </xdr:xfrm>
      <a:graphic xmlns:a="http://schemas.openxmlformats.org/drawingml/2006/main">
        <a:graphicData uri="http://schemas.openxmlformats.org/drawingml/2006/chart">
          <c:chart xmlns:c="http://schemas.openxmlformats.org/drawingml/2006/chart" r:id="rId21"/>
        </a:graphicData>
      </a:graphic>
    </xdr:graphicFrame>
    <xdr:clientData/>
  </xdr:twoCellAnchor>
</xdr:wsDr>
</file>

<file path=xl/theme/theme1.xml><?xml version="1.0" encoding="utf-8"?>
<a:theme xmlns:a="http://schemas.openxmlformats.org/drawingml/2006/main" xmlns:r="http://schemas.openxmlformats.org/officeDocument/2006/relationships" name="20_Blank_Black">
  <a:themeElements>
    <a:clrScheme name="20_Blank_Black">
      <a:dk1>
        <a:srgbClr val="000000"/>
      </a:dk1>
      <a:lt1>
        <a:srgbClr val="FFFFFF"/>
      </a:lt1>
      <a:dk2>
        <a:srgbClr val="434343"/>
      </a:dk2>
      <a:lt2>
        <a:srgbClr val="A9A9A9"/>
      </a:lt2>
      <a:accent1>
        <a:srgbClr val="0076BA"/>
      </a:accent1>
      <a:accent2>
        <a:srgbClr val="05A89D"/>
      </a:accent2>
      <a:accent3>
        <a:srgbClr val="1DB100"/>
      </a:accent3>
      <a:accent4>
        <a:srgbClr val="F9B900"/>
      </a:accent4>
      <a:accent5>
        <a:srgbClr val="EE220D"/>
      </a:accent5>
      <a:accent6>
        <a:srgbClr val="CB297B"/>
      </a:accent6>
      <a:hlink>
        <a:srgbClr val="0000FF"/>
      </a:hlink>
      <a:folHlink>
        <a:srgbClr val="FF00FF"/>
      </a:folHlink>
    </a:clrScheme>
    <a:fontScheme name="20_Blank_Black">
      <a:majorFont>
        <a:latin typeface="Helvetica Neue"/>
        <a:ea typeface="Helvetica Neue"/>
        <a:cs typeface="Helvetica Neue"/>
      </a:majorFont>
      <a:minorFont>
        <a:latin typeface="Helvetica Neue"/>
        <a:ea typeface="Helvetica Neue"/>
        <a:cs typeface="Helvetica Neue"/>
      </a:minorFont>
    </a:fontScheme>
    <a:fmtScheme name="20_Blank_Blac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000000"/>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FFFFFF"/>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0.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11.xml.rels><?xml version="1.0" encoding="UTF-8"?>
<Relationships xmlns="http://schemas.openxmlformats.org/package/2006/relationships"><Relationship Id="rId1" Type="http://schemas.openxmlformats.org/officeDocument/2006/relationships/drawing" Target="../drawings/drawing3.xml"/></Relationships>

</file>

<file path=xl/worksheets/_rels/sheet3.xml.rels><?xml version="1.0" encoding="UTF-8"?>
<Relationships xmlns="http://schemas.openxmlformats.org/package/2006/relationships"><Relationship Id="rId1" Type="http://schemas.openxmlformats.org/officeDocument/2006/relationships/hyperlink" Target="https://www4.bcb.gov.br/pec/taxas/port/ptaxnpesq.asp?frame=1" TargetMode="External"/></Relationships>

</file>

<file path=xl/worksheets/_rels/sheet4.xml.rels><?xml version="1.0" encoding="UTF-8"?>
<Relationships xmlns="http://schemas.openxmlformats.org/package/2006/relationships"><Relationship Id="rId1" Type="http://schemas.openxmlformats.org/officeDocument/2006/relationships/hyperlink" Target="https://www4.bcb.gov.br/pec/taxas/port/ptaxnpesq.asp?frame=1" TargetMode="External"/><Relationship Id="rId2" Type="http://schemas.openxmlformats.org/officeDocument/2006/relationships/drawing" Target="../drawings/drawing1.xml"/><Relationship Id="rId3" Type="http://schemas.openxmlformats.org/officeDocument/2006/relationships/vmlDrawing" Target="../drawings/vmlDrawing1.vml"/><Relationship Id="rId4" Type="http://schemas.openxmlformats.org/officeDocument/2006/relationships/comments" Target="../comments1.xml"/></Relationships>

</file>

<file path=xl/worksheets/_rels/sheet5.xml.rels><?xml version="1.0" encoding="UTF-8"?>
<Relationships xmlns="http://schemas.openxmlformats.org/package/2006/relationships"><Relationship Id="rId1" Type="http://schemas.openxmlformats.org/officeDocument/2006/relationships/hyperlink" Target="http://receita.economia.gov.br/acesso-rapido/tributos/tabelas-de-conversao-para-reais-do-dolar-pessoa-fisica-IRPF-2020" TargetMode="Externa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13</v>
      </c>
      <c r="D11" t="s" s="5">
        <v>14</v>
      </c>
    </row>
    <row r="12">
      <c r="B12" s="4"/>
      <c r="C12" t="s" s="4">
        <v>30</v>
      </c>
      <c r="D12" t="s" s="5">
        <v>31</v>
      </c>
    </row>
    <row r="13">
      <c r="B13" s="4"/>
      <c r="C13" t="s" s="4">
        <v>44</v>
      </c>
      <c r="D13" t="s" s="5">
        <v>45</v>
      </c>
    </row>
    <row r="14">
      <c r="B14" s="4"/>
      <c r="C14" t="s" s="4">
        <v>63</v>
      </c>
      <c r="D14" t="s" s="5">
        <v>64</v>
      </c>
    </row>
    <row r="15">
      <c r="B15" s="4"/>
      <c r="C15" t="s" s="4">
        <v>65</v>
      </c>
      <c r="D15" t="s" s="5">
        <v>66</v>
      </c>
    </row>
    <row r="16">
      <c r="B16" s="4"/>
      <c r="C16" t="s" s="4">
        <v>67</v>
      </c>
      <c r="D16" t="s" s="5">
        <v>68</v>
      </c>
    </row>
    <row r="17">
      <c r="B17" s="4"/>
      <c r="C17" t="s" s="4">
        <v>69</v>
      </c>
      <c r="D17" t="s" s="5">
        <v>70</v>
      </c>
    </row>
    <row r="18">
      <c r="B18" s="4"/>
      <c r="C18" t="s" s="4">
        <v>76</v>
      </c>
      <c r="D18" t="s" s="5">
        <v>77</v>
      </c>
    </row>
    <row r="19">
      <c r="B19" s="4"/>
      <c r="C19" t="s" s="4">
        <v>85</v>
      </c>
      <c r="D19" t="s" s="5">
        <v>86</v>
      </c>
    </row>
  </sheetData>
  <mergeCells count="1">
    <mergeCell ref="B3:D3"/>
  </mergeCells>
  <hyperlinks>
    <hyperlink ref="D10" location="'BPM High Dividend-1 - Envios de'!R2C1" tooltip="" display="BPM High Dividend-1 - Envios de"/>
    <hyperlink ref="D11" location="'BPM High Dividend-1 - Compra de'!R2C1" tooltip="" display="BPM High Dividend-1 - Compra de"/>
    <hyperlink ref="D12" location="'BPM High Dividend-1 - Venda de '!R2C1" tooltip="" display="BPM High Dividend-1 - Venda de "/>
    <hyperlink ref="D13" location="'BPM High Dividend-1 - Dividendo'!R2C1" tooltip="" display="BPM High Dividend-1 - Dividendo"/>
    <hyperlink ref="D14" location="'BPM High Dividend-1 - Dividend1'!R2C1" tooltip="" display="BPM High Dividend-1 - Dividend1"/>
    <hyperlink ref="D15" location="'BPM High Dividend-1 - Dividend2'!R2C1" tooltip="" display="BPM High Dividend-1 - Dividend2"/>
    <hyperlink ref="D16" location="'BPM High Dividend-1 - Evolução '!R2C1" tooltip="" display="BPM High Dividend-1 - Evolução "/>
    <hyperlink ref="D17" location="'BPM High Dividend-1 - Origem do'!R2C1" tooltip="" display="BPM High Dividend-1 - Origem do"/>
    <hyperlink ref="D18" location="'BPM High Dividend-1 - Acompanha'!R2C1" tooltip="" display="BPM High Dividend-1 - Acompanha"/>
    <hyperlink ref="D19" location="'BPM High Dividend-1 - Desenhos'!R1C1" tooltip="" display="BPM High Dividend-1 - Desenhos"/>
  </hyperlinks>
</worksheet>
</file>

<file path=xl/worksheets/sheet10.xml><?xml version="1.0" encoding="utf-8"?>
<worksheet xmlns:r="http://schemas.openxmlformats.org/officeDocument/2006/relationships" xmlns="http://schemas.openxmlformats.org/spreadsheetml/2006/main">
  <dimension ref="A2:BX22"/>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76" width="16.3516" style="128" customWidth="1"/>
    <col min="77" max="16384" width="16.3516" style="128" customWidth="1"/>
  </cols>
  <sheetData>
    <row r="1" ht="33.45" customHeight="1">
      <c r="A1" t="s" s="7">
        <v>76</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row>
    <row r="2" ht="25.3" customHeight="1">
      <c r="A2" t="s" s="8">
        <v>78</v>
      </c>
      <c r="B2" t="s" s="9">
        <v>79</v>
      </c>
      <c r="C2" s="129">
        <v>44531</v>
      </c>
      <c r="D2" s="130"/>
      <c r="E2" s="129">
        <v>42370</v>
      </c>
      <c r="F2" s="131"/>
      <c r="G2" s="131"/>
      <c r="H2" s="131"/>
      <c r="I2" s="131"/>
      <c r="J2" s="131"/>
      <c r="K2" s="129">
        <v>44228</v>
      </c>
      <c r="L2" s="131"/>
      <c r="M2" s="131"/>
      <c r="N2" s="131"/>
      <c r="O2" s="131"/>
      <c r="P2" s="131"/>
      <c r="Q2" s="129">
        <v>44256</v>
      </c>
      <c r="R2" s="131"/>
      <c r="S2" s="131"/>
      <c r="T2" s="131"/>
      <c r="U2" s="131"/>
      <c r="V2" s="131"/>
      <c r="W2" s="129">
        <v>44287</v>
      </c>
      <c r="X2" s="131"/>
      <c r="Y2" s="131"/>
      <c r="Z2" s="131"/>
      <c r="AA2" s="131"/>
      <c r="AB2" s="131"/>
      <c r="AC2" s="129">
        <v>44317</v>
      </c>
      <c r="AD2" s="131"/>
      <c r="AE2" s="131"/>
      <c r="AF2" s="131"/>
      <c r="AG2" s="131"/>
      <c r="AH2" s="131"/>
      <c r="AI2" s="129">
        <v>44348</v>
      </c>
      <c r="AJ2" s="131"/>
      <c r="AK2" s="131"/>
      <c r="AL2" s="131"/>
      <c r="AM2" s="131"/>
      <c r="AN2" s="131"/>
      <c r="AO2" s="129">
        <v>44378</v>
      </c>
      <c r="AP2" s="131"/>
      <c r="AQ2" s="131"/>
      <c r="AR2" s="131"/>
      <c r="AS2" s="131"/>
      <c r="AT2" s="131"/>
      <c r="AU2" s="129">
        <v>44409</v>
      </c>
      <c r="AV2" s="131"/>
      <c r="AW2" s="131"/>
      <c r="AX2" s="131"/>
      <c r="AY2" s="131"/>
      <c r="AZ2" s="131"/>
      <c r="BA2" s="129">
        <v>44440</v>
      </c>
      <c r="BB2" s="131"/>
      <c r="BC2" s="131"/>
      <c r="BD2" s="131"/>
      <c r="BE2" s="131"/>
      <c r="BF2" s="131"/>
      <c r="BG2" s="129">
        <v>44470</v>
      </c>
      <c r="BH2" s="131"/>
      <c r="BI2" s="131"/>
      <c r="BJ2" s="131"/>
      <c r="BK2" s="131"/>
      <c r="BL2" s="131"/>
      <c r="BM2" s="129">
        <v>44501</v>
      </c>
      <c r="BN2" s="131"/>
      <c r="BO2" s="131"/>
      <c r="BP2" s="131"/>
      <c r="BQ2" s="131"/>
      <c r="BR2" s="131"/>
      <c r="BS2" s="129">
        <v>44531</v>
      </c>
      <c r="BT2" s="131"/>
      <c r="BU2" s="131"/>
      <c r="BV2" s="131"/>
      <c r="BW2" s="131"/>
      <c r="BX2" s="132"/>
    </row>
    <row r="3" ht="25.3" customHeight="1">
      <c r="A3" s="133"/>
      <c r="B3" t="s" s="134">
        <v>79</v>
      </c>
      <c r="C3" t="s" s="135">
        <v>80</v>
      </c>
      <c r="D3" t="s" s="135">
        <v>62</v>
      </c>
      <c r="E3" t="s" s="135">
        <v>81</v>
      </c>
      <c r="F3" t="s" s="135">
        <v>79</v>
      </c>
      <c r="G3" t="s" s="135">
        <v>80</v>
      </c>
      <c r="H3" t="s" s="135">
        <v>62</v>
      </c>
      <c r="I3" t="s" s="135">
        <v>82</v>
      </c>
      <c r="J3" t="s" s="135">
        <v>83</v>
      </c>
      <c r="K3" t="s" s="135">
        <v>81</v>
      </c>
      <c r="L3" t="s" s="135">
        <v>79</v>
      </c>
      <c r="M3" t="s" s="135">
        <v>80</v>
      </c>
      <c r="N3" t="s" s="135">
        <v>62</v>
      </c>
      <c r="O3" t="s" s="135">
        <v>82</v>
      </c>
      <c r="P3" t="s" s="135">
        <v>83</v>
      </c>
      <c r="Q3" t="s" s="135">
        <v>81</v>
      </c>
      <c r="R3" t="s" s="135">
        <v>79</v>
      </c>
      <c r="S3" t="s" s="135">
        <v>80</v>
      </c>
      <c r="T3" t="s" s="135">
        <v>62</v>
      </c>
      <c r="U3" t="s" s="135">
        <v>82</v>
      </c>
      <c r="V3" t="s" s="135">
        <v>83</v>
      </c>
      <c r="W3" t="s" s="135">
        <v>81</v>
      </c>
      <c r="X3" t="s" s="135">
        <v>79</v>
      </c>
      <c r="Y3" t="s" s="135">
        <v>80</v>
      </c>
      <c r="Z3" t="s" s="135">
        <v>62</v>
      </c>
      <c r="AA3" t="s" s="135">
        <v>82</v>
      </c>
      <c r="AB3" t="s" s="135">
        <v>83</v>
      </c>
      <c r="AC3" t="s" s="135">
        <v>81</v>
      </c>
      <c r="AD3" t="s" s="135">
        <v>79</v>
      </c>
      <c r="AE3" t="s" s="135">
        <v>80</v>
      </c>
      <c r="AF3" t="s" s="135">
        <v>62</v>
      </c>
      <c r="AG3" t="s" s="135">
        <v>82</v>
      </c>
      <c r="AH3" t="s" s="135">
        <v>83</v>
      </c>
      <c r="AI3" t="s" s="135">
        <v>81</v>
      </c>
      <c r="AJ3" t="s" s="135">
        <v>79</v>
      </c>
      <c r="AK3" t="s" s="135">
        <v>80</v>
      </c>
      <c r="AL3" t="s" s="135">
        <v>62</v>
      </c>
      <c r="AM3" t="s" s="135">
        <v>82</v>
      </c>
      <c r="AN3" t="s" s="135">
        <v>83</v>
      </c>
      <c r="AO3" t="s" s="135">
        <v>81</v>
      </c>
      <c r="AP3" t="s" s="135">
        <v>79</v>
      </c>
      <c r="AQ3" t="s" s="135">
        <v>80</v>
      </c>
      <c r="AR3" t="s" s="135">
        <v>62</v>
      </c>
      <c r="AS3" t="s" s="135">
        <v>82</v>
      </c>
      <c r="AT3" t="s" s="135">
        <v>83</v>
      </c>
      <c r="AU3" t="s" s="135">
        <v>81</v>
      </c>
      <c r="AV3" t="s" s="135">
        <v>79</v>
      </c>
      <c r="AW3" t="s" s="135">
        <v>80</v>
      </c>
      <c r="AX3" t="s" s="135">
        <v>62</v>
      </c>
      <c r="AY3" t="s" s="135">
        <v>82</v>
      </c>
      <c r="AZ3" t="s" s="135">
        <v>83</v>
      </c>
      <c r="BA3" t="s" s="135">
        <v>81</v>
      </c>
      <c r="BB3" t="s" s="135">
        <v>79</v>
      </c>
      <c r="BC3" t="s" s="135">
        <v>80</v>
      </c>
      <c r="BD3" t="s" s="135">
        <v>62</v>
      </c>
      <c r="BE3" t="s" s="135">
        <v>82</v>
      </c>
      <c r="BF3" t="s" s="135">
        <v>83</v>
      </c>
      <c r="BG3" t="s" s="135">
        <v>81</v>
      </c>
      <c r="BH3" t="s" s="135">
        <v>79</v>
      </c>
      <c r="BI3" t="s" s="135">
        <v>80</v>
      </c>
      <c r="BJ3" t="s" s="135">
        <v>62</v>
      </c>
      <c r="BK3" t="s" s="135">
        <v>82</v>
      </c>
      <c r="BL3" t="s" s="135">
        <v>83</v>
      </c>
      <c r="BM3" t="s" s="135">
        <v>81</v>
      </c>
      <c r="BN3" t="s" s="135">
        <v>79</v>
      </c>
      <c r="BO3" t="s" s="135">
        <v>80</v>
      </c>
      <c r="BP3" t="s" s="135">
        <v>62</v>
      </c>
      <c r="BQ3" t="s" s="135">
        <v>82</v>
      </c>
      <c r="BR3" t="s" s="135">
        <v>83</v>
      </c>
      <c r="BS3" t="s" s="135">
        <v>81</v>
      </c>
      <c r="BT3" t="s" s="135">
        <v>79</v>
      </c>
      <c r="BU3" t="s" s="135">
        <v>80</v>
      </c>
      <c r="BV3" t="s" s="135">
        <v>62</v>
      </c>
      <c r="BW3" t="s" s="135">
        <v>82</v>
      </c>
      <c r="BX3" t="s" s="136">
        <v>83</v>
      </c>
    </row>
    <row r="4" ht="25.05" customHeight="1">
      <c r="A4" t="s" s="122">
        <v>57</v>
      </c>
      <c r="B4" s="116">
        <v>35.54</v>
      </c>
      <c r="C4" s="117">
        <v>24.6</v>
      </c>
      <c r="D4" s="117">
        <v>369</v>
      </c>
      <c r="E4" s="137">
        <v>15</v>
      </c>
      <c r="F4" s="117">
        <v>35.54</v>
      </c>
      <c r="G4" s="117">
        <v>25.5</v>
      </c>
      <c r="H4" s="117">
        <f>G4*E4</f>
        <v>382.5</v>
      </c>
      <c r="I4" s="138">
        <f>G4/C4-1</f>
        <v>0.0365853658536585</v>
      </c>
      <c r="J4" s="138">
        <f>G4/F4-1</f>
        <v>-0.282498593134496</v>
      </c>
      <c r="K4" s="137">
        <v>15</v>
      </c>
      <c r="L4" s="117">
        <v>35.54</v>
      </c>
      <c r="M4" s="117">
        <v>23.69</v>
      </c>
      <c r="N4" s="117">
        <f>M4*K4</f>
        <v>355.35</v>
      </c>
      <c r="O4" s="138">
        <f>M4/G4-1</f>
        <v>-0.07098039215686271</v>
      </c>
      <c r="P4" s="138">
        <f>M4/L4-1</f>
        <v>-0.333427124366911</v>
      </c>
      <c r="Q4" s="137">
        <v>15</v>
      </c>
      <c r="R4" s="117">
        <v>35.54</v>
      </c>
      <c r="S4" s="117">
        <v>23.63</v>
      </c>
      <c r="T4" s="117">
        <f>S4*Q4</f>
        <v>354.45</v>
      </c>
      <c r="U4" s="138">
        <f>S4/M4-1</f>
        <v>-0.00253271422541157</v>
      </c>
      <c r="V4" s="138">
        <f>S4/R4-1</f>
        <v>-0.3351153629713</v>
      </c>
      <c r="W4" s="137">
        <v>15</v>
      </c>
      <c r="X4" s="117">
        <v>27.06</v>
      </c>
      <c r="Y4" s="117">
        <v>18.86</v>
      </c>
      <c r="Z4" s="117">
        <f>Y4*W4</f>
        <v>282.9</v>
      </c>
      <c r="AA4" s="138">
        <f>Y4/S4-1</f>
        <v>-0.201862039779941</v>
      </c>
      <c r="AB4" s="138">
        <f>Y4/X4-1</f>
        <v>-0.303030303030303</v>
      </c>
      <c r="AC4" s="137">
        <f>W4</f>
        <v>15</v>
      </c>
      <c r="AD4" s="117">
        <f>X4</f>
        <v>27.06</v>
      </c>
      <c r="AE4" s="117">
        <v>21.29</v>
      </c>
      <c r="AF4" s="117">
        <f>AE4*AC4</f>
        <v>319.35</v>
      </c>
      <c r="AG4" s="138">
        <f>AE4/Y4-1</f>
        <v>0.128844114528102</v>
      </c>
      <c r="AH4" s="138">
        <f>AE4/AD4-1</f>
        <v>-0.213229859571323</v>
      </c>
      <c r="AI4" s="137">
        <f>AC4</f>
        <v>15</v>
      </c>
      <c r="AJ4" s="117">
        <f>AD4</f>
        <v>27.06</v>
      </c>
      <c r="AK4" s="117">
        <v>20.96</v>
      </c>
      <c r="AL4" s="117">
        <f>AK4*AI4</f>
        <v>314.4</v>
      </c>
      <c r="AM4" s="138">
        <f>AK4/AE4-1</f>
        <v>-0.0155002348520432</v>
      </c>
      <c r="AN4" s="138">
        <f>AK4/AJ4-1</f>
        <v>-0.225424981522542</v>
      </c>
      <c r="AO4" s="137">
        <f>AI4</f>
        <v>15</v>
      </c>
      <c r="AP4" s="117">
        <f>AJ4</f>
        <v>27.06</v>
      </c>
      <c r="AQ4" s="117">
        <v>18.78</v>
      </c>
      <c r="AR4" s="117">
        <f>AQ4*AO4</f>
        <v>281.7</v>
      </c>
      <c r="AS4" s="138">
        <f>AQ4/AK4-1</f>
        <v>-0.104007633587786</v>
      </c>
      <c r="AT4" s="138">
        <f>AQ4/AP4-1</f>
        <v>-0.305986696230599</v>
      </c>
      <c r="AU4" s="137">
        <f>AO4</f>
        <v>15</v>
      </c>
      <c r="AV4" s="117">
        <f>AP4</f>
        <v>27.06</v>
      </c>
      <c r="AW4" s="117">
        <v>17.54</v>
      </c>
      <c r="AX4" s="117">
        <f>AW4*AU4</f>
        <v>263.1</v>
      </c>
      <c r="AY4" s="138">
        <f>AW4/AQ4-1</f>
        <v>-0.06602768903088389</v>
      </c>
      <c r="AZ4" s="138">
        <f>AW4/AV4-1</f>
        <v>-0.351810790835181</v>
      </c>
      <c r="BA4" s="137">
        <f>AU4</f>
        <v>15</v>
      </c>
      <c r="BB4" s="117">
        <f>AV4</f>
        <v>27.06</v>
      </c>
      <c r="BC4" s="117"/>
      <c r="BD4" s="117">
        <f>BC4*BA4</f>
        <v>0</v>
      </c>
      <c r="BE4" s="138">
        <f>BC4/AW4-1</f>
        <v>-1</v>
      </c>
      <c r="BF4" s="138">
        <f>BC4/BB4-1</f>
        <v>-1</v>
      </c>
      <c r="BG4" s="137">
        <v>15</v>
      </c>
      <c r="BH4" s="117">
        <v>35.54</v>
      </c>
      <c r="BI4" s="117"/>
      <c r="BJ4" s="117">
        <f>BI4*BG4</f>
        <v>0</v>
      </c>
      <c r="BK4" s="138">
        <f>BI4/BC4-1</f>
      </c>
      <c r="BL4" s="138">
        <f>BI4/BH4-1</f>
        <v>-1</v>
      </c>
      <c r="BM4" s="137">
        <v>15</v>
      </c>
      <c r="BN4" s="117">
        <v>35.54</v>
      </c>
      <c r="BO4" s="117"/>
      <c r="BP4" s="117">
        <f>BO4*BM4</f>
        <v>0</v>
      </c>
      <c r="BQ4" s="138">
        <f>BO4/BI4-1</f>
      </c>
      <c r="BR4" s="138">
        <f>BO4/BN4-1</f>
        <v>-1</v>
      </c>
      <c r="BS4" s="137">
        <v>15</v>
      </c>
      <c r="BT4" s="117">
        <v>35.54</v>
      </c>
      <c r="BU4" s="117"/>
      <c r="BV4" s="117">
        <f>BU4*BS4</f>
        <v>0</v>
      </c>
      <c r="BW4" s="138">
        <f>BU4/BO4-1</f>
      </c>
      <c r="BX4" s="139">
        <f>BU4/BT4-1</f>
        <v>-1</v>
      </c>
    </row>
    <row r="5" ht="25.05" customHeight="1">
      <c r="A5" t="s" s="122">
        <v>61</v>
      </c>
      <c r="B5" s="116">
        <v>61.9</v>
      </c>
      <c r="C5" s="117">
        <v>61.19</v>
      </c>
      <c r="D5" s="117">
        <v>428.33</v>
      </c>
      <c r="E5" s="137">
        <v>7</v>
      </c>
      <c r="F5" s="117">
        <v>61.9</v>
      </c>
      <c r="G5" s="117">
        <v>75.95999999999999</v>
      </c>
      <c r="H5" s="117">
        <f>G5*E5</f>
        <v>531.72</v>
      </c>
      <c r="I5" s="138">
        <f>G5/C5-1</f>
        <v>0.241379310344828</v>
      </c>
      <c r="J5" s="138">
        <f>G5/F5-1</f>
        <v>0.227140549273021</v>
      </c>
      <c r="K5" s="137">
        <v>7</v>
      </c>
      <c r="L5" s="117">
        <v>61.9</v>
      </c>
      <c r="M5" s="117">
        <v>78.42</v>
      </c>
      <c r="N5" s="117">
        <f>M5*K5</f>
        <v>548.9400000000001</v>
      </c>
      <c r="O5" s="138">
        <f>M5/G5-1</f>
        <v>0.0323854660347551</v>
      </c>
      <c r="P5" s="138">
        <f>M5/B5-1</f>
        <v>0.266882067851373</v>
      </c>
      <c r="Q5" s="137">
        <v>7</v>
      </c>
      <c r="R5" s="117">
        <v>61.9</v>
      </c>
      <c r="S5" s="117">
        <v>82.59</v>
      </c>
      <c r="T5" s="117">
        <f>S5*Q5</f>
        <v>578.13</v>
      </c>
      <c r="U5" s="138">
        <f>S5/M5-1</f>
        <v>0.0531752104055088</v>
      </c>
      <c r="V5" s="138">
        <f>S5/R5-1</f>
        <v>0.334248788368336</v>
      </c>
      <c r="W5" s="137">
        <v>7</v>
      </c>
      <c r="X5" s="117">
        <v>61.9</v>
      </c>
      <c r="Y5" s="117">
        <v>85.25</v>
      </c>
      <c r="Z5" s="117">
        <f>Y5*W5</f>
        <v>596.75</v>
      </c>
      <c r="AA5" s="138">
        <f>Y5/S5-1</f>
        <v>0.0322072890180409</v>
      </c>
      <c r="AB5" s="138">
        <f>Y5/X5-1</f>
        <v>0.377221324717286</v>
      </c>
      <c r="AC5" s="137">
        <f>W5</f>
        <v>7</v>
      </c>
      <c r="AD5" s="117">
        <f>X5</f>
        <v>61.9</v>
      </c>
      <c r="AE5" s="117">
        <v>96</v>
      </c>
      <c r="AF5" s="117">
        <f>AE5*AC5</f>
        <v>672</v>
      </c>
      <c r="AG5" s="138">
        <f>AE5/Y5-1</f>
        <v>0.126099706744868</v>
      </c>
      <c r="AH5" s="138">
        <f>AE5/AD5-1</f>
        <v>0.5508885298869139</v>
      </c>
      <c r="AI5" s="137">
        <f>AC5</f>
        <v>7</v>
      </c>
      <c r="AJ5" s="117">
        <f>AD5</f>
        <v>61.9</v>
      </c>
      <c r="AK5" s="117">
        <v>85.64</v>
      </c>
      <c r="AL5" s="117">
        <f>AK5*AI5</f>
        <v>599.48</v>
      </c>
      <c r="AM5" s="138">
        <f>AK5/AE5-1</f>
        <v>-0.107916666666667</v>
      </c>
      <c r="AN5" s="138">
        <f>AK5/AJ5-1</f>
        <v>0.383521809369952</v>
      </c>
      <c r="AO5" s="137">
        <f>AI5</f>
        <v>7</v>
      </c>
      <c r="AP5" s="117">
        <f>AJ5</f>
        <v>61.9</v>
      </c>
      <c r="AQ5" s="117">
        <v>96.93000000000001</v>
      </c>
      <c r="AR5" s="117">
        <f>AQ5*AO5</f>
        <v>678.51</v>
      </c>
      <c r="AS5" s="138">
        <f>AQ5/AK5-1</f>
        <v>0.13183092013078</v>
      </c>
      <c r="AT5" s="138">
        <f>AQ5/AP5-1</f>
        <v>0.565912762520194</v>
      </c>
      <c r="AU5" s="137">
        <f>AO5</f>
        <v>7</v>
      </c>
      <c r="AV5" s="117">
        <f>AP5</f>
        <v>61.9</v>
      </c>
      <c r="AW5" s="117">
        <v>95.59</v>
      </c>
      <c r="AX5" s="117">
        <f>AW5*AU5</f>
        <v>669.13</v>
      </c>
      <c r="AY5" s="138">
        <f>AW5/AQ5-1</f>
        <v>-0.0138244093675849</v>
      </c>
      <c r="AZ5" s="138">
        <f>AW5/AV5-1</f>
        <v>0.544264943457189</v>
      </c>
      <c r="BA5" s="137">
        <f>AU5</f>
        <v>7</v>
      </c>
      <c r="BB5" s="117">
        <f>AV5</f>
        <v>61.9</v>
      </c>
      <c r="BC5" s="117"/>
      <c r="BD5" s="117">
        <f>BC5*BA5</f>
        <v>0</v>
      </c>
      <c r="BE5" s="138">
        <f>BC5/AW5-1</f>
        <v>-1</v>
      </c>
      <c r="BF5" s="138">
        <f>BC5/BB5-1</f>
        <v>-1</v>
      </c>
      <c r="BG5" s="137">
        <f>BA5</f>
        <v>7</v>
      </c>
      <c r="BH5" s="117">
        <v>61.9</v>
      </c>
      <c r="BI5" s="117"/>
      <c r="BJ5" s="117">
        <f>BI5*BG5</f>
        <v>0</v>
      </c>
      <c r="BK5" s="138">
        <f>BI5/BC5-1</f>
      </c>
      <c r="BL5" s="138">
        <f>BI5/BH5-1</f>
        <v>-1</v>
      </c>
      <c r="BM5" s="137">
        <f>BG5</f>
        <v>7</v>
      </c>
      <c r="BN5" s="117">
        <v>61.9</v>
      </c>
      <c r="BO5" s="117"/>
      <c r="BP5" s="117">
        <f>BO5*BM5</f>
        <v>0</v>
      </c>
      <c r="BQ5" s="138">
        <f>BO5/BI5-1</f>
      </c>
      <c r="BR5" s="138">
        <f>BO5/BN5-1</f>
        <v>-1</v>
      </c>
      <c r="BS5" s="137">
        <f>BM5</f>
        <v>7</v>
      </c>
      <c r="BT5" s="117">
        <v>61.9</v>
      </c>
      <c r="BU5" s="117"/>
      <c r="BV5" s="117">
        <f>BU5*BS5</f>
        <v>0</v>
      </c>
      <c r="BW5" s="138">
        <f>BU5/BO5-1</f>
      </c>
      <c r="BX5" s="139">
        <f>BU5/BT5-1</f>
        <v>-1</v>
      </c>
    </row>
    <row r="6" ht="25.05" customHeight="1">
      <c r="A6" t="s" s="122">
        <v>43</v>
      </c>
      <c r="B6" s="116">
        <v>23.03</v>
      </c>
      <c r="C6" s="117">
        <v>18.88</v>
      </c>
      <c r="D6" s="117">
        <v>188.8</v>
      </c>
      <c r="E6" s="137">
        <v>10</v>
      </c>
      <c r="F6" s="117">
        <v>23.03</v>
      </c>
      <c r="G6" s="117">
        <v>18.2</v>
      </c>
      <c r="H6" s="117">
        <f>G6*E6</f>
        <v>182</v>
      </c>
      <c r="I6" s="138">
        <f>G6/C6-1</f>
        <v>-0.0360169491525424</v>
      </c>
      <c r="J6" s="138">
        <f>G6/F6-1</f>
        <v>-0.209726443768997</v>
      </c>
      <c r="K6" s="137">
        <v>10</v>
      </c>
      <c r="L6" s="117">
        <v>23.03</v>
      </c>
      <c r="M6" s="117">
        <v>18.84</v>
      </c>
      <c r="N6" s="117">
        <f>M6*K6</f>
        <v>188.4</v>
      </c>
      <c r="O6" s="138">
        <f>M6/G6-1</f>
        <v>0.0351648351648352</v>
      </c>
      <c r="P6" s="138">
        <f>M6/B6-1</f>
        <v>-0.181936604429006</v>
      </c>
      <c r="Q6" s="137">
        <v>10</v>
      </c>
      <c r="R6" s="117">
        <v>23.03</v>
      </c>
      <c r="S6" s="117">
        <v>19.53</v>
      </c>
      <c r="T6" s="117">
        <f>S6*Q6</f>
        <v>195.3</v>
      </c>
      <c r="U6" s="138">
        <f>S6/M6-1</f>
        <v>0.0366242038216561</v>
      </c>
      <c r="V6" s="138">
        <f>S6/R6-1</f>
        <v>-0.151975683890578</v>
      </c>
      <c r="W6" s="137">
        <v>10</v>
      </c>
      <c r="X6" s="117">
        <v>23.03</v>
      </c>
      <c r="Y6" s="117">
        <v>19.71</v>
      </c>
      <c r="Z6" s="117">
        <f>Y6*W6</f>
        <v>197.1</v>
      </c>
      <c r="AA6" s="138">
        <f>Y6/S6-1</f>
        <v>0.00921658986175115</v>
      </c>
      <c r="AB6" s="138">
        <f>Y6/X6-1</f>
        <v>-0.144159791576205</v>
      </c>
      <c r="AC6" s="137">
        <f>W6</f>
        <v>10</v>
      </c>
      <c r="AD6" s="117">
        <f>X6</f>
        <v>23.03</v>
      </c>
      <c r="AE6" s="117">
        <v>18.06</v>
      </c>
      <c r="AF6" s="117">
        <f>AE6*AC6</f>
        <v>180.6</v>
      </c>
      <c r="AG6" s="138">
        <f>AE6/Y6-1</f>
        <v>-0.0837138508371385</v>
      </c>
      <c r="AH6" s="138">
        <f>AE6/AD6-1</f>
        <v>-0.21580547112462</v>
      </c>
      <c r="AI6" s="137">
        <f>AC6</f>
        <v>10</v>
      </c>
      <c r="AJ6" s="117">
        <f>AD6</f>
        <v>23.03</v>
      </c>
      <c r="AK6" s="117">
        <v>13.57</v>
      </c>
      <c r="AL6" s="117">
        <f>AK6*AI6</f>
        <v>135.7</v>
      </c>
      <c r="AM6" s="138">
        <f>AK6/AE6-1</f>
        <v>-0.248615725359911</v>
      </c>
      <c r="AN6" s="138">
        <f>AK6/AJ6-1</f>
        <v>-0.410768562744247</v>
      </c>
      <c r="AO6" s="137">
        <f>AI6</f>
        <v>10</v>
      </c>
      <c r="AP6" s="117">
        <f>AJ6</f>
        <v>23.03</v>
      </c>
      <c r="AQ6" s="117">
        <v>15.59</v>
      </c>
      <c r="AR6" s="117">
        <f>AQ6*AO6</f>
        <v>155.9</v>
      </c>
      <c r="AS6" s="138">
        <f>AQ6/AK6-1</f>
        <v>0.148857774502579</v>
      </c>
      <c r="AT6" s="138">
        <f>AQ6/AP6-1</f>
        <v>-0.323056882327399</v>
      </c>
      <c r="AU6" s="137">
        <v>0</v>
      </c>
      <c r="AV6" s="117">
        <f>AP6</f>
        <v>23.03</v>
      </c>
      <c r="AW6" s="117">
        <v>0</v>
      </c>
      <c r="AX6" s="117">
        <f>AW6*AU6</f>
        <v>0</v>
      </c>
      <c r="AY6" s="138">
        <f>AW6/AQ6-1</f>
        <v>-1</v>
      </c>
      <c r="AZ6" s="138">
        <f>AW6/AV6-1</f>
        <v>-1</v>
      </c>
      <c r="BA6" s="137">
        <f>AU6</f>
        <v>0</v>
      </c>
      <c r="BB6" s="117">
        <f>AV6</f>
        <v>23.03</v>
      </c>
      <c r="BC6" s="117"/>
      <c r="BD6" s="117">
        <f>BC6*BA6</f>
        <v>0</v>
      </c>
      <c r="BE6" s="138">
        <f>BC6/AW6-1</f>
      </c>
      <c r="BF6" s="138">
        <f>BC6/BB6-1</f>
        <v>-1</v>
      </c>
      <c r="BG6" s="137">
        <f>BA6</f>
        <v>0</v>
      </c>
      <c r="BH6" s="117">
        <v>23.03</v>
      </c>
      <c r="BI6" s="117"/>
      <c r="BJ6" s="117">
        <f>BI6*BG6</f>
        <v>0</v>
      </c>
      <c r="BK6" s="138">
        <f>BI6/BC6-1</f>
      </c>
      <c r="BL6" s="138">
        <f>BI6/BH6-1</f>
        <v>-1</v>
      </c>
      <c r="BM6" s="137">
        <f>BG6</f>
        <v>0</v>
      </c>
      <c r="BN6" s="117">
        <v>23.03</v>
      </c>
      <c r="BO6" s="117"/>
      <c r="BP6" s="117">
        <f>BO6*BM6</f>
        <v>0</v>
      </c>
      <c r="BQ6" s="138">
        <f>BO6/BI6-1</f>
      </c>
      <c r="BR6" s="138">
        <f>BO6/BN6-1</f>
        <v>-1</v>
      </c>
      <c r="BS6" s="137">
        <f>BM6</f>
        <v>0</v>
      </c>
      <c r="BT6" s="117">
        <v>23.03</v>
      </c>
      <c r="BU6" s="117"/>
      <c r="BV6" s="117">
        <f>BU6*BS6</f>
        <v>0</v>
      </c>
      <c r="BW6" s="138">
        <f>BU6/BO6-1</f>
      </c>
      <c r="BX6" s="139">
        <f>BU6/BT6-1</f>
        <v>-1</v>
      </c>
    </row>
    <row r="7" ht="25.05" customHeight="1">
      <c r="A7" t="s" s="122">
        <v>56</v>
      </c>
      <c r="B7" s="116">
        <v>26.5</v>
      </c>
      <c r="C7" s="117">
        <v>47.49</v>
      </c>
      <c r="D7" s="117">
        <v>237.45</v>
      </c>
      <c r="E7" s="137">
        <v>7</v>
      </c>
      <c r="F7" s="117">
        <v>26.5</v>
      </c>
      <c r="G7" s="117">
        <v>43.97</v>
      </c>
      <c r="H7" s="117">
        <f>G7*E7</f>
        <v>307.79</v>
      </c>
      <c r="I7" s="138">
        <f>G7/C7-1</f>
        <v>-0.0741208675510634</v>
      </c>
      <c r="J7" s="138">
        <f>G7/F7-1</f>
        <v>0.659245283018868</v>
      </c>
      <c r="K7" s="137">
        <v>7</v>
      </c>
      <c r="L7" s="117">
        <v>26.5</v>
      </c>
      <c r="M7" s="117">
        <v>49.8</v>
      </c>
      <c r="N7" s="117">
        <f>M7*K7</f>
        <v>348.6</v>
      </c>
      <c r="O7" s="138">
        <f>M7/G7-1</f>
        <v>0.132590402547191</v>
      </c>
      <c r="P7" s="138">
        <f>M7/B7-1</f>
        <v>0.879245283018868</v>
      </c>
      <c r="Q7" s="137">
        <v>7</v>
      </c>
      <c r="R7" s="117">
        <v>26.5</v>
      </c>
      <c r="S7" s="117">
        <v>54.71</v>
      </c>
      <c r="T7" s="117">
        <f>S7*Q7</f>
        <v>382.97</v>
      </c>
      <c r="U7" s="138">
        <f>S7/M7-1</f>
        <v>0.0985943775100402</v>
      </c>
      <c r="V7" s="138">
        <f>S7/R7-1</f>
        <v>1.06452830188679</v>
      </c>
      <c r="W7" s="137">
        <v>7</v>
      </c>
      <c r="X7" s="117">
        <v>26.5</v>
      </c>
      <c r="Y7" s="117">
        <v>52.52</v>
      </c>
      <c r="Z7" s="117">
        <f>Y7*W7</f>
        <v>367.64</v>
      </c>
      <c r="AA7" s="138">
        <f>Y7/S7-1</f>
        <v>-0.0400292451105831</v>
      </c>
      <c r="AB7" s="138">
        <f>Y7/X7-1</f>
        <v>0.9818867924528299</v>
      </c>
      <c r="AC7" s="137">
        <f>W7</f>
        <v>7</v>
      </c>
      <c r="AD7" s="117">
        <f>X7</f>
        <v>26.5</v>
      </c>
      <c r="AE7" s="117">
        <v>51.24</v>
      </c>
      <c r="AF7" s="117">
        <f>AE7*AC7</f>
        <v>358.68</v>
      </c>
      <c r="AG7" s="138">
        <f>AE7/Y7-1</f>
        <v>-0.0243716679360244</v>
      </c>
      <c r="AH7" s="138">
        <f>AE7/AD7-1</f>
        <v>0.933584905660377</v>
      </c>
      <c r="AI7" s="137">
        <f>AC7</f>
        <v>7</v>
      </c>
      <c r="AJ7" s="117">
        <f>AD7</f>
        <v>26.5</v>
      </c>
      <c r="AK7" s="117">
        <v>46.93</v>
      </c>
      <c r="AL7" s="117">
        <f>AK7*AI7</f>
        <v>328.51</v>
      </c>
      <c r="AM7" s="138">
        <f>AK7/AE7-1</f>
        <v>-0.08411397345823581</v>
      </c>
      <c r="AN7" s="138">
        <f>AK7/AJ7-1</f>
        <v>0.7709433962264149</v>
      </c>
      <c r="AO7" s="137">
        <f>AI7</f>
        <v>7</v>
      </c>
      <c r="AP7" s="117">
        <f>AJ7</f>
        <v>26.5</v>
      </c>
      <c r="AQ7" s="117">
        <v>53.81</v>
      </c>
      <c r="AR7" s="117">
        <f>AQ7*AO7</f>
        <v>376.67</v>
      </c>
      <c r="AS7" s="138">
        <f>AQ7/AK7-1</f>
        <v>0.146601321116557</v>
      </c>
      <c r="AT7" s="138">
        <f>AQ7/AP7-1</f>
        <v>1.03056603773585</v>
      </c>
      <c r="AU7" s="137">
        <f>AO7</f>
        <v>7</v>
      </c>
      <c r="AV7" s="117">
        <f>AP7</f>
        <v>26.5</v>
      </c>
      <c r="AW7" s="117">
        <v>43.49</v>
      </c>
      <c r="AX7" s="117">
        <f>AW7*AU7</f>
        <v>304.43</v>
      </c>
      <c r="AY7" s="138">
        <f>AW7/AQ7-1</f>
        <v>-0.191785913398996</v>
      </c>
      <c r="AZ7" s="138">
        <f>AW7/AV7-1</f>
        <v>0.641132075471698</v>
      </c>
      <c r="BA7" s="137">
        <f>AU7</f>
        <v>7</v>
      </c>
      <c r="BB7" s="117">
        <f>AV7</f>
        <v>26.5</v>
      </c>
      <c r="BC7" s="117"/>
      <c r="BD7" s="117">
        <f>BC7*BA7</f>
        <v>0</v>
      </c>
      <c r="BE7" s="138">
        <f>BC7/AW7-1</f>
        <v>-1</v>
      </c>
      <c r="BF7" s="138">
        <f>BC7/BB7-1</f>
        <v>-1</v>
      </c>
      <c r="BG7" s="137">
        <f>BA7</f>
        <v>7</v>
      </c>
      <c r="BH7" s="117">
        <v>26.5</v>
      </c>
      <c r="BI7" s="117"/>
      <c r="BJ7" s="117">
        <f>BI7*BG7</f>
        <v>0</v>
      </c>
      <c r="BK7" s="138">
        <f>BI7/BC7-1</f>
      </c>
      <c r="BL7" s="138">
        <f>BI7/BH7-1</f>
        <v>-1</v>
      </c>
      <c r="BM7" s="137">
        <f>BG7</f>
        <v>7</v>
      </c>
      <c r="BN7" s="117">
        <v>31.99</v>
      </c>
      <c r="BO7" s="117"/>
      <c r="BP7" s="117">
        <f>BO7*BM7</f>
        <v>0</v>
      </c>
      <c r="BQ7" s="138">
        <f>BO7/BI7-1</f>
      </c>
      <c r="BR7" s="138">
        <f>BO7/BN7-1</f>
        <v>-1</v>
      </c>
      <c r="BS7" s="137">
        <f>BM7</f>
        <v>7</v>
      </c>
      <c r="BT7" s="117">
        <v>26.5</v>
      </c>
      <c r="BU7" s="117"/>
      <c r="BV7" s="117">
        <f>BU7*BS7</f>
        <v>0</v>
      </c>
      <c r="BW7" s="138">
        <f>BU7/BO7-1</f>
      </c>
      <c r="BX7" s="139">
        <f>BU7/BT7-1</f>
        <v>-1</v>
      </c>
    </row>
    <row r="8" ht="25.05" customHeight="1">
      <c r="A8" t="s" s="122">
        <v>26</v>
      </c>
      <c r="B8" s="116">
        <v>8.24</v>
      </c>
      <c r="C8" s="117">
        <v>15.08</v>
      </c>
      <c r="D8" s="117">
        <v>196.04</v>
      </c>
      <c r="E8" s="137">
        <v>13</v>
      </c>
      <c r="F8" s="117">
        <v>8.24</v>
      </c>
      <c r="G8" s="117">
        <v>14.5</v>
      </c>
      <c r="H8" s="117">
        <f>G8*E8</f>
        <v>188.5</v>
      </c>
      <c r="I8" s="138">
        <f>G8/C8-1</f>
        <v>-0.0384615384615385</v>
      </c>
      <c r="J8" s="138">
        <f>G8/F8-1</f>
        <v>0.759708737864078</v>
      </c>
      <c r="K8" s="137">
        <v>13</v>
      </c>
      <c r="L8" s="117">
        <v>8.24</v>
      </c>
      <c r="M8" s="117">
        <v>12.17</v>
      </c>
      <c r="N8" s="117">
        <f>M8*K8</f>
        <v>158.21</v>
      </c>
      <c r="O8" s="138">
        <f>M8/G8-1</f>
        <v>-0.160689655172414</v>
      </c>
      <c r="P8" s="138">
        <f>M8/B8-1</f>
        <v>0.476941747572816</v>
      </c>
      <c r="Q8" s="137">
        <v>20</v>
      </c>
      <c r="R8" s="117">
        <v>8.24</v>
      </c>
      <c r="S8" s="117">
        <v>12.04</v>
      </c>
      <c r="T8" s="117">
        <f>S8*Q8</f>
        <v>240.8</v>
      </c>
      <c r="U8" s="138">
        <f>S8/M8-1</f>
        <v>-0.0106820049301561</v>
      </c>
      <c r="V8" s="138">
        <f>S8/R8-1</f>
        <v>0.461165048543689</v>
      </c>
      <c r="W8" s="137">
        <v>20</v>
      </c>
      <c r="X8" s="117">
        <v>8.24</v>
      </c>
      <c r="Y8" s="117">
        <v>10.02</v>
      </c>
      <c r="Z8" s="117">
        <f>Y8*W8</f>
        <v>200.4</v>
      </c>
      <c r="AA8" s="138">
        <f>Y8/S8-1</f>
        <v>-0.167774086378738</v>
      </c>
      <c r="AB8" s="138">
        <f>Y8/X8-1</f>
        <v>0.216019417475728</v>
      </c>
      <c r="AC8" s="137">
        <v>31</v>
      </c>
      <c r="AD8" s="117">
        <f>X8</f>
        <v>8.24</v>
      </c>
      <c r="AE8" s="117">
        <v>9.800000000000001</v>
      </c>
      <c r="AF8" s="117">
        <f>AE8*AC8</f>
        <v>303.8</v>
      </c>
      <c r="AG8" s="138">
        <f>AE8/Y8-1</f>
        <v>-0.0219560878243513</v>
      </c>
      <c r="AH8" s="138">
        <f>AE8/AD8-1</f>
        <v>0.189320388349515</v>
      </c>
      <c r="AI8" s="137">
        <f>AC8</f>
        <v>31</v>
      </c>
      <c r="AJ8" s="117">
        <f>AD8</f>
        <v>8.24</v>
      </c>
      <c r="AK8" s="117">
        <v>8.82</v>
      </c>
      <c r="AL8" s="117">
        <f>AK8*AI8</f>
        <v>273.42</v>
      </c>
      <c r="AM8" s="138">
        <f>AK8/AE8-1</f>
        <v>-0.1</v>
      </c>
      <c r="AN8" s="138">
        <f>AK8/AJ8-1</f>
        <v>0.0703883495145631</v>
      </c>
      <c r="AO8" s="137">
        <f>AI8</f>
        <v>31</v>
      </c>
      <c r="AP8" s="117">
        <f>AJ8</f>
        <v>8.24</v>
      </c>
      <c r="AQ8" s="117">
        <v>10.47</v>
      </c>
      <c r="AR8" s="117">
        <f>AQ8*AO8</f>
        <v>324.57</v>
      </c>
      <c r="AS8" s="138">
        <f>AQ8/AK8-1</f>
        <v>0.187074829931973</v>
      </c>
      <c r="AT8" s="138">
        <f>AQ8/AP8-1</f>
        <v>0.270631067961165</v>
      </c>
      <c r="AU8" s="137">
        <f>AO8</f>
        <v>31</v>
      </c>
      <c r="AV8" s="117">
        <f>AP8</f>
        <v>8.24</v>
      </c>
      <c r="AW8" s="117">
        <v>8.5</v>
      </c>
      <c r="AX8" s="117">
        <f>AW8*AU8</f>
        <v>263.5</v>
      </c>
      <c r="AY8" s="138">
        <f>AW8/AQ8-1</f>
        <v>-0.188156638013372</v>
      </c>
      <c r="AZ8" s="138">
        <f>AW8/AV8-1</f>
        <v>0.0315533980582524</v>
      </c>
      <c r="BA8" s="137">
        <f>AU8</f>
        <v>31</v>
      </c>
      <c r="BB8" s="117">
        <f>AV8</f>
        <v>8.24</v>
      </c>
      <c r="BC8" s="117"/>
      <c r="BD8" s="117">
        <f>BC8*BA8</f>
        <v>0</v>
      </c>
      <c r="BE8" s="138">
        <f>BC8/AW8-1</f>
        <v>-1</v>
      </c>
      <c r="BF8" s="138">
        <f>BC8/BB8-1</f>
        <v>-1</v>
      </c>
      <c r="BG8" s="137">
        <f>BA8</f>
        <v>31</v>
      </c>
      <c r="BH8" s="117">
        <v>8.24</v>
      </c>
      <c r="BI8" s="117"/>
      <c r="BJ8" s="117">
        <f>BI8*BG8</f>
        <v>0</v>
      </c>
      <c r="BK8" s="138">
        <f>BI8/BC8-1</f>
      </c>
      <c r="BL8" s="138">
        <f>BI8/BH8-1</f>
        <v>-1</v>
      </c>
      <c r="BM8" s="137">
        <f>BG8</f>
        <v>31</v>
      </c>
      <c r="BN8" s="117">
        <v>10.89</v>
      </c>
      <c r="BO8" s="117"/>
      <c r="BP8" s="117">
        <f>BO8*BM8</f>
        <v>0</v>
      </c>
      <c r="BQ8" s="138">
        <f>BO8/BI8-1</f>
      </c>
      <c r="BR8" s="138">
        <f>BO8/BN8-1</f>
        <v>-1</v>
      </c>
      <c r="BS8" s="137">
        <f>BM8</f>
        <v>31</v>
      </c>
      <c r="BT8" s="117">
        <v>8.24</v>
      </c>
      <c r="BU8" s="117"/>
      <c r="BV8" s="117">
        <f>BU8*BS8</f>
        <v>0</v>
      </c>
      <c r="BW8" s="138">
        <f>BU8/BO8-1</f>
      </c>
      <c r="BX8" s="139">
        <f>BU8/BT8-1</f>
        <v>-1</v>
      </c>
    </row>
    <row r="9" ht="25.05" customHeight="1">
      <c r="A9" t="s" s="122">
        <v>54</v>
      </c>
      <c r="B9" s="116">
        <v>77.2</v>
      </c>
      <c r="C9" s="117">
        <v>136.32</v>
      </c>
      <c r="D9" s="117">
        <v>408.96</v>
      </c>
      <c r="E9" s="137">
        <v>3</v>
      </c>
      <c r="F9" s="117">
        <v>77.2</v>
      </c>
      <c r="G9" s="117">
        <v>127.49</v>
      </c>
      <c r="H9" s="117">
        <f>G9*E9</f>
        <v>382.47</v>
      </c>
      <c r="I9" s="138">
        <f>G9/C9-1</f>
        <v>-0.0647740610328638</v>
      </c>
      <c r="J9" s="138">
        <f>G9/F9-1</f>
        <v>0.651424870466321</v>
      </c>
      <c r="K9" s="137">
        <v>3</v>
      </c>
      <c r="L9" s="117">
        <v>77.2</v>
      </c>
      <c r="M9" s="117">
        <v>117.58</v>
      </c>
      <c r="N9" s="117">
        <f>M9*K9</f>
        <v>352.74</v>
      </c>
      <c r="O9" s="138">
        <f>M9/G9-1</f>
        <v>-0.0777315867911209</v>
      </c>
      <c r="P9" s="138">
        <f>M9/B9-1</f>
        <v>0.523056994818653</v>
      </c>
      <c r="Q9" s="137">
        <v>3</v>
      </c>
      <c r="R9" s="117">
        <v>77.2</v>
      </c>
      <c r="S9" s="117">
        <v>122.07</v>
      </c>
      <c r="T9" s="117">
        <f>S9*Q9</f>
        <v>366.21</v>
      </c>
      <c r="U9" s="138">
        <f>S9/M9-1</f>
        <v>0.0381867664568804</v>
      </c>
      <c r="V9" s="138">
        <f>S9/R9-1</f>
        <v>0.581217616580311</v>
      </c>
      <c r="W9" s="137">
        <v>3</v>
      </c>
      <c r="X9" s="117">
        <v>77.2</v>
      </c>
      <c r="Y9" s="117">
        <v>117.06</v>
      </c>
      <c r="Z9" s="117">
        <f>Y9*W9</f>
        <v>351.18</v>
      </c>
      <c r="AA9" s="138">
        <f>Y9/S9-1</f>
        <v>-0.0410420250675842</v>
      </c>
      <c r="AB9" s="138">
        <f>Y9/X9-1</f>
        <v>0.516321243523316</v>
      </c>
      <c r="AC9" s="137">
        <f>W9</f>
        <v>3</v>
      </c>
      <c r="AD9" s="117">
        <v>80.56999999999999</v>
      </c>
      <c r="AE9" s="117">
        <v>114.97</v>
      </c>
      <c r="AF9" s="117">
        <f>AE9*AC9</f>
        <v>344.91</v>
      </c>
      <c r="AG9" s="138">
        <f>AE9/Y9-1</f>
        <v>-0.0178540919186742</v>
      </c>
      <c r="AH9" s="138">
        <f>AE9/AD9-1</f>
        <v>0.4269579247859</v>
      </c>
      <c r="AI9" s="137">
        <f>AC9</f>
        <v>3</v>
      </c>
      <c r="AJ9" s="117">
        <v>80.56999999999999</v>
      </c>
      <c r="AK9" s="117">
        <v>95.73999999999999</v>
      </c>
      <c r="AL9" s="117">
        <f>AK9*AI9</f>
        <v>287.22</v>
      </c>
      <c r="AM9" s="138">
        <f>AK9/AE9-1</f>
        <v>-0.167261024615117</v>
      </c>
      <c r="AN9" s="138">
        <f>AK9/AJ9-1</f>
        <v>0.18828348020355</v>
      </c>
      <c r="AO9" s="137">
        <f>AI9</f>
        <v>3</v>
      </c>
      <c r="AP9" s="117">
        <v>80.56999999999999</v>
      </c>
      <c r="AQ9" s="117">
        <v>105.61</v>
      </c>
      <c r="AR9" s="117">
        <f>AQ9*AO9</f>
        <v>316.83</v>
      </c>
      <c r="AS9" s="138">
        <f>AQ9/AK9-1</f>
        <v>0.103091706705661</v>
      </c>
      <c r="AT9" s="138">
        <f>AQ9/AP9-1</f>
        <v>0.310785652227876</v>
      </c>
      <c r="AU9" s="137">
        <f>AO9</f>
        <v>3</v>
      </c>
      <c r="AV9" s="117">
        <f>AP9</f>
        <v>80.56999999999999</v>
      </c>
      <c r="AW9" s="117">
        <v>101.27</v>
      </c>
      <c r="AX9" s="117">
        <f>AW9*AU9</f>
        <v>303.81</v>
      </c>
      <c r="AY9" s="138">
        <f>AW9/AQ9-1</f>
        <v>-0.041094593315027</v>
      </c>
      <c r="AZ9" s="138">
        <f>AW9/AV9-1</f>
        <v>0.256919448926399</v>
      </c>
      <c r="BA9" s="137">
        <f>AU9</f>
        <v>3</v>
      </c>
      <c r="BB9" s="117">
        <f>AV9</f>
        <v>80.56999999999999</v>
      </c>
      <c r="BC9" s="117"/>
      <c r="BD9" s="117">
        <f>BC9*BA9</f>
        <v>0</v>
      </c>
      <c r="BE9" s="138">
        <f>BC9/AW9-1</f>
        <v>-1</v>
      </c>
      <c r="BF9" s="138">
        <f>BC9/BB9-1</f>
        <v>-1</v>
      </c>
      <c r="BG9" s="137">
        <f>BA9</f>
        <v>3</v>
      </c>
      <c r="BH9" s="117">
        <v>77.2</v>
      </c>
      <c r="BI9" s="117"/>
      <c r="BJ9" s="117">
        <f>BI9*BG9</f>
        <v>0</v>
      </c>
      <c r="BK9" s="138">
        <f>BI9/BC9-1</f>
      </c>
      <c r="BL9" s="138">
        <f>BI9/BH9-1</f>
        <v>-1</v>
      </c>
      <c r="BM9" s="137">
        <f>BG9</f>
        <v>3</v>
      </c>
      <c r="BN9" s="117">
        <v>77.2</v>
      </c>
      <c r="BO9" s="117"/>
      <c r="BP9" s="117">
        <f>BO9*BM9</f>
        <v>0</v>
      </c>
      <c r="BQ9" s="138">
        <f>BO9/BI9-1</f>
      </c>
      <c r="BR9" s="138">
        <f>BO9/BN9-1</f>
        <v>-1</v>
      </c>
      <c r="BS9" s="137">
        <f>BM9</f>
        <v>3</v>
      </c>
      <c r="BT9" s="117">
        <v>77.2</v>
      </c>
      <c r="BU9" s="117"/>
      <c r="BV9" s="117">
        <f>BU9*BS9</f>
        <v>0</v>
      </c>
      <c r="BW9" s="138">
        <f>BU9/BO9-1</f>
      </c>
      <c r="BX9" s="139">
        <f>BU9/BT9-1</f>
        <v>-1</v>
      </c>
    </row>
    <row r="10" ht="25.05" customHeight="1">
      <c r="A10" t="s" s="122">
        <v>25</v>
      </c>
      <c r="B10" s="116">
        <v>18.56</v>
      </c>
      <c r="C10" s="117">
        <v>33.49</v>
      </c>
      <c r="D10" s="117">
        <v>267.92</v>
      </c>
      <c r="E10" s="137">
        <v>8</v>
      </c>
      <c r="F10" s="117">
        <v>18.56</v>
      </c>
      <c r="G10" s="117">
        <v>31.97</v>
      </c>
      <c r="H10" s="117">
        <f>G10*E10</f>
        <v>255.76</v>
      </c>
      <c r="I10" s="138">
        <f>G10/C10-1</f>
        <v>-0.0453866825918185</v>
      </c>
      <c r="J10" s="138">
        <f>G10/F10-1</f>
        <v>0.722521551724138</v>
      </c>
      <c r="K10" s="137">
        <v>8</v>
      </c>
      <c r="L10" s="117">
        <v>18.56</v>
      </c>
      <c r="M10" s="117">
        <v>29.73</v>
      </c>
      <c r="N10" s="117">
        <f>M10*K10</f>
        <v>237.84</v>
      </c>
      <c r="O10" s="138">
        <f>M10/G10-1</f>
        <v>-0.07006568658116979</v>
      </c>
      <c r="P10" s="138">
        <f>M10/B10-1</f>
        <v>0.601831896551724</v>
      </c>
      <c r="Q10" s="137">
        <v>11</v>
      </c>
      <c r="R10" s="117">
        <v>18.56</v>
      </c>
      <c r="S10" s="117">
        <v>27.92</v>
      </c>
      <c r="T10" s="117">
        <f>S10*Q10</f>
        <v>307.12</v>
      </c>
      <c r="U10" s="138">
        <f>S10/M10-1</f>
        <v>-0.0608812647157753</v>
      </c>
      <c r="V10" s="138">
        <f>S10/R10-1</f>
        <v>0.504310344827586</v>
      </c>
      <c r="W10" s="137">
        <v>11</v>
      </c>
      <c r="X10" s="117">
        <v>18.56</v>
      </c>
      <c r="Y10" s="117">
        <v>24.59</v>
      </c>
      <c r="Z10" s="117">
        <f>Y10*W10</f>
        <v>270.49</v>
      </c>
      <c r="AA10" s="138">
        <f>Y10/S10-1</f>
        <v>-0.119269340974212</v>
      </c>
      <c r="AB10" s="138">
        <f>Y10/X10-1</f>
        <v>0.32489224137931</v>
      </c>
      <c r="AC10" s="137">
        <f>W10</f>
        <v>11</v>
      </c>
      <c r="AD10" s="117">
        <f>X10</f>
        <v>18.56</v>
      </c>
      <c r="AE10" s="117">
        <v>27.08</v>
      </c>
      <c r="AF10" s="117">
        <f>AE10*AC10</f>
        <v>297.88</v>
      </c>
      <c r="AG10" s="138">
        <f>AE10/Y10-1</f>
        <v>0.101260675071167</v>
      </c>
      <c r="AH10" s="138">
        <f>AE10/AD10-1</f>
        <v>0.459051724137931</v>
      </c>
      <c r="AI10" s="137">
        <f>AC10</f>
        <v>11</v>
      </c>
      <c r="AJ10" s="117">
        <f>AD10</f>
        <v>18.56</v>
      </c>
      <c r="AK10" s="117">
        <v>23.31</v>
      </c>
      <c r="AL10" s="117">
        <f>AK10*AI10</f>
        <v>256.41</v>
      </c>
      <c r="AM10" s="138">
        <f>AK10/AE10-1</f>
        <v>-0.139217134416544</v>
      </c>
      <c r="AN10" s="138">
        <f>AK10/AJ10-1</f>
        <v>0.255926724137931</v>
      </c>
      <c r="AO10" s="137">
        <f>AI10</f>
        <v>11</v>
      </c>
      <c r="AP10" s="117">
        <f>AJ10</f>
        <v>18.56</v>
      </c>
      <c r="AQ10" s="117">
        <v>27.45</v>
      </c>
      <c r="AR10" s="117">
        <f>AQ10*AO10</f>
        <v>301.95</v>
      </c>
      <c r="AS10" s="138">
        <f>AQ10/AK10-1</f>
        <v>0.177606177606178</v>
      </c>
      <c r="AT10" s="138">
        <f>AQ10/AP10-1</f>
        <v>0.478987068965517</v>
      </c>
      <c r="AU10" s="137">
        <f>AO10</f>
        <v>11</v>
      </c>
      <c r="AV10" s="117">
        <f>AP10</f>
        <v>18.56</v>
      </c>
      <c r="AW10" s="117">
        <v>26.07</v>
      </c>
      <c r="AX10" s="117">
        <f>AW10*AU10</f>
        <v>286.77</v>
      </c>
      <c r="AY10" s="138">
        <f>AW10/AQ10-1</f>
        <v>-0.0502732240437158</v>
      </c>
      <c r="AZ10" s="138">
        <f>AW10/AV10-1</f>
        <v>0.404633620689655</v>
      </c>
      <c r="BA10" s="137">
        <f>AU10</f>
        <v>11</v>
      </c>
      <c r="BB10" s="117">
        <f>AV10</f>
        <v>18.56</v>
      </c>
      <c r="BC10" s="117"/>
      <c r="BD10" s="117">
        <f>BC10*BA10</f>
        <v>0</v>
      </c>
      <c r="BE10" s="138">
        <f>BC10/AW10-1</f>
        <v>-1</v>
      </c>
      <c r="BF10" s="138">
        <f>BC10/BB10-1</f>
        <v>-1</v>
      </c>
      <c r="BG10" s="137">
        <f>BA10</f>
        <v>11</v>
      </c>
      <c r="BH10" s="117">
        <v>18.56</v>
      </c>
      <c r="BI10" s="117"/>
      <c r="BJ10" s="117">
        <f>BI10*BG10</f>
        <v>0</v>
      </c>
      <c r="BK10" s="138">
        <f>BI10/BC10-1</f>
      </c>
      <c r="BL10" s="138">
        <f>BI10/BH10-1</f>
        <v>-1</v>
      </c>
      <c r="BM10" s="137">
        <f>BG10</f>
        <v>11</v>
      </c>
      <c r="BN10" s="117">
        <v>18.56</v>
      </c>
      <c r="BO10" s="117"/>
      <c r="BP10" s="117">
        <f>BO10*BM10</f>
        <v>0</v>
      </c>
      <c r="BQ10" s="138">
        <f>BO10/BI10-1</f>
      </c>
      <c r="BR10" s="138">
        <f>BO10/BN10-1</f>
        <v>-1</v>
      </c>
      <c r="BS10" s="137">
        <f>BM10</f>
        <v>11</v>
      </c>
      <c r="BT10" s="117">
        <v>18.56</v>
      </c>
      <c r="BU10" s="117"/>
      <c r="BV10" s="117">
        <f>BU10*BS10</f>
        <v>0</v>
      </c>
      <c r="BW10" s="138">
        <f>BU10/BO10-1</f>
      </c>
      <c r="BX10" s="139">
        <f>BU10/BT10-1</f>
        <v>-1</v>
      </c>
    </row>
    <row r="11" ht="8.5" customHeight="1" hidden="1">
      <c r="A11" t="s" s="122">
        <v>42</v>
      </c>
      <c r="B11" s="116">
        <v>13.85</v>
      </c>
      <c r="C11" s="117">
        <v>14.76</v>
      </c>
      <c r="D11" s="117"/>
      <c r="E11" s="137">
        <v>1</v>
      </c>
      <c r="F11" s="117">
        <v>13.85</v>
      </c>
      <c r="G11" s="117">
        <v>15.08</v>
      </c>
      <c r="H11" s="117">
        <f>G11*E11</f>
        <v>15.08</v>
      </c>
      <c r="I11" s="138">
        <f>G11/C11-1</f>
        <v>0.021680216802168</v>
      </c>
      <c r="J11" s="138">
        <f>G11/F11-1</f>
        <v>0.0888086642599278</v>
      </c>
      <c r="K11" s="137">
        <f>E11</f>
        <v>1</v>
      </c>
      <c r="L11" s="117">
        <v>13.85</v>
      </c>
      <c r="M11" s="117">
        <v>14.5</v>
      </c>
      <c r="N11" s="117">
        <f>M11*K11</f>
        <v>14.5</v>
      </c>
      <c r="O11" s="138">
        <f>M11/G11-1</f>
        <v>-0.0384615384615385</v>
      </c>
      <c r="P11" s="138">
        <f>M11/B11-1</f>
        <v>0.0469314079422383</v>
      </c>
      <c r="Q11" s="137">
        <f>K11</f>
        <v>1</v>
      </c>
      <c r="R11" s="117">
        <v>13.85</v>
      </c>
      <c r="S11" s="117">
        <v>14.72</v>
      </c>
      <c r="T11" s="117">
        <f>S11*Q11</f>
        <v>14.72</v>
      </c>
      <c r="U11" s="138">
        <f>S11/M11-1</f>
        <v>0.0151724137931034</v>
      </c>
      <c r="V11" s="138">
        <f>S11/R11-1</f>
        <v>0.0628158844765343</v>
      </c>
      <c r="W11" s="137">
        <f>Q11</f>
        <v>1</v>
      </c>
      <c r="X11" s="117">
        <v>13.85</v>
      </c>
      <c r="Y11" s="117">
        <v>0</v>
      </c>
      <c r="Z11" s="117">
        <f>Y11*W11</f>
        <v>0</v>
      </c>
      <c r="AA11" s="138">
        <f>Y11/S11-1</f>
        <v>-1</v>
      </c>
      <c r="AB11" s="138">
        <f>Y11/X11-1</f>
        <v>-1</v>
      </c>
      <c r="AC11" s="137">
        <f>W11</f>
        <v>1</v>
      </c>
      <c r="AD11" s="117">
        <v>13.85</v>
      </c>
      <c r="AE11" s="117">
        <v>0</v>
      </c>
      <c r="AF11" s="117">
        <f>AE11*AC11</f>
        <v>0</v>
      </c>
      <c r="AG11" s="138">
        <f>AE11/Y11-1</f>
      </c>
      <c r="AH11" s="138">
        <f>AE11/AD11-1</f>
        <v>-1</v>
      </c>
      <c r="AI11" s="137">
        <f>AC11</f>
        <v>1</v>
      </c>
      <c r="AJ11" s="117">
        <v>13.85</v>
      </c>
      <c r="AK11" s="117"/>
      <c r="AL11" s="117">
        <f>AK11*AI11</f>
        <v>0</v>
      </c>
      <c r="AM11" s="138">
        <f>AK11/AE11-1</f>
      </c>
      <c r="AN11" s="138">
        <f>AK11/AJ11-1</f>
        <v>-1</v>
      </c>
      <c r="AO11" s="137">
        <f>AI11</f>
        <v>1</v>
      </c>
      <c r="AP11" s="117">
        <v>13.85</v>
      </c>
      <c r="AQ11" s="117"/>
      <c r="AR11" s="117">
        <f>AQ11*AO11</f>
        <v>0</v>
      </c>
      <c r="AS11" s="138">
        <f>AQ11/AK11-1</f>
      </c>
      <c r="AT11" s="138">
        <f>AQ11/AP11-1</f>
        <v>-1</v>
      </c>
      <c r="AU11" s="137">
        <f>AO11</f>
        <v>1</v>
      </c>
      <c r="AV11" s="117">
        <v>13.85</v>
      </c>
      <c r="AW11" s="117"/>
      <c r="AX11" s="117">
        <f>AW11*AU11</f>
        <v>0</v>
      </c>
      <c r="AY11" s="138">
        <f>AW11/AQ11-1</f>
      </c>
      <c r="AZ11" s="138">
        <f>AW11/AV11-1</f>
        <v>-1</v>
      </c>
      <c r="BA11" s="137">
        <f>AU11</f>
        <v>1</v>
      </c>
      <c r="BB11" s="117">
        <v>13.85</v>
      </c>
      <c r="BC11" s="117"/>
      <c r="BD11" s="117">
        <f>BC11*BA11</f>
        <v>0</v>
      </c>
      <c r="BE11" s="138">
        <f>BC11/AW11-1</f>
      </c>
      <c r="BF11" s="138">
        <f>BC11/BB11-1</f>
        <v>-1</v>
      </c>
      <c r="BG11" s="137">
        <f>BA11</f>
        <v>1</v>
      </c>
      <c r="BH11" s="117">
        <v>13.85</v>
      </c>
      <c r="BI11" s="117"/>
      <c r="BJ11" s="117">
        <f>BI11*BG11</f>
        <v>0</v>
      </c>
      <c r="BK11" s="138">
        <f>BI11/BC11-1</f>
      </c>
      <c r="BL11" s="138">
        <f>BI11/BH11-1</f>
        <v>-1</v>
      </c>
      <c r="BM11" s="137">
        <f>BG11</f>
        <v>1</v>
      </c>
      <c r="BN11" s="117">
        <v>13.85</v>
      </c>
      <c r="BO11" s="117"/>
      <c r="BP11" s="117">
        <f>BO11*BM11</f>
        <v>0</v>
      </c>
      <c r="BQ11" s="138">
        <f>BO11/BI11-1</f>
      </c>
      <c r="BR11" s="138">
        <f>BO11/BN11-1</f>
        <v>-1</v>
      </c>
      <c r="BS11" s="137">
        <f>BM11</f>
        <v>1</v>
      </c>
      <c r="BT11" s="117">
        <v>13.85</v>
      </c>
      <c r="BU11" s="117"/>
      <c r="BV11" s="117">
        <f>BU11*BS11</f>
        <v>0</v>
      </c>
      <c r="BW11" s="138">
        <f>BU11/BO11-1</f>
      </c>
      <c r="BX11" s="139">
        <f>BU11/BT11-1</f>
        <v>-1</v>
      </c>
    </row>
    <row r="12" ht="25.05" customHeight="1">
      <c r="A12" t="s" s="122">
        <v>23</v>
      </c>
      <c r="B12" s="116">
        <v>26.8</v>
      </c>
      <c r="C12" s="117">
        <v>52.33</v>
      </c>
      <c r="D12" s="117">
        <v>261.65</v>
      </c>
      <c r="E12" s="137">
        <v>5</v>
      </c>
      <c r="F12" s="117">
        <v>26.8</v>
      </c>
      <c r="G12" s="117">
        <v>45.92</v>
      </c>
      <c r="H12" s="117">
        <f>G12*E12</f>
        <v>229.6</v>
      </c>
      <c r="I12" s="138">
        <f>G12/C12-1</f>
        <v>-0.122491878463596</v>
      </c>
      <c r="J12" s="138">
        <f>G12/F12-1</f>
        <v>0.713432835820896</v>
      </c>
      <c r="K12" s="137">
        <v>8</v>
      </c>
      <c r="L12" s="117">
        <v>26.8</v>
      </c>
      <c r="M12" s="117">
        <v>49.18</v>
      </c>
      <c r="N12" s="117">
        <f>M12*K12</f>
        <v>393.44</v>
      </c>
      <c r="O12" s="138">
        <f>M12/G12-1</f>
        <v>0.070993031358885</v>
      </c>
      <c r="P12" s="138">
        <f>M12/B12-1</f>
        <v>0.835074626865672</v>
      </c>
      <c r="Q12" s="137">
        <v>8</v>
      </c>
      <c r="R12" s="117">
        <v>26.8</v>
      </c>
      <c r="S12" s="117">
        <v>55.41</v>
      </c>
      <c r="T12" s="117">
        <f>S12*Q12</f>
        <v>443.28</v>
      </c>
      <c r="U12" s="138">
        <f>S12/M12-1</f>
        <v>0.126677511183408</v>
      </c>
      <c r="V12" s="138">
        <f>S12/R12-1</f>
        <v>1.06753731343284</v>
      </c>
      <c r="W12" s="137">
        <v>8</v>
      </c>
      <c r="X12" s="117">
        <v>26.8</v>
      </c>
      <c r="Y12" s="117">
        <v>53.73</v>
      </c>
      <c r="Z12" s="117">
        <f>Y12*W12</f>
        <v>429.84</v>
      </c>
      <c r="AA12" s="138">
        <f>Y12/S12-1</f>
        <v>-0.0303194369247428</v>
      </c>
      <c r="AB12" s="138">
        <f>Y12/X12-1</f>
        <v>1.00485074626866</v>
      </c>
      <c r="AC12" s="137">
        <f>W12</f>
        <v>8</v>
      </c>
      <c r="AD12" s="117">
        <f>X12</f>
        <v>26.8</v>
      </c>
      <c r="AE12" s="117">
        <v>53.9</v>
      </c>
      <c r="AF12" s="117">
        <f>AE12*AC12</f>
        <v>431.2</v>
      </c>
      <c r="AG12" s="138">
        <f>AE12/Y12-1</f>
        <v>0.00316396798808859</v>
      </c>
      <c r="AH12" s="138">
        <f>AE12/AD12-1</f>
        <v>1.01119402985075</v>
      </c>
      <c r="AI12" s="137">
        <f>AC12</f>
        <v>8</v>
      </c>
      <c r="AJ12" s="117">
        <f>AD12</f>
        <v>26.8</v>
      </c>
      <c r="AK12" s="117">
        <v>48.69</v>
      </c>
      <c r="AL12" s="117">
        <f>AK12*AI12</f>
        <v>389.52</v>
      </c>
      <c r="AM12" s="138">
        <f>AK12/AE12-1</f>
        <v>-0.0966604823747681</v>
      </c>
      <c r="AN12" s="138">
        <f>AK12/AJ12-1</f>
        <v>0.816791044776119</v>
      </c>
      <c r="AO12" s="137">
        <f>AI12</f>
        <v>8</v>
      </c>
      <c r="AP12" s="117">
        <f>AJ12</f>
        <v>26.8</v>
      </c>
      <c r="AQ12" s="117">
        <v>48.49</v>
      </c>
      <c r="AR12" s="117">
        <f>AQ12*AO12</f>
        <v>387.92</v>
      </c>
      <c r="AS12" s="138">
        <f>AQ12/AK12-1</f>
        <v>-0.00410761963442185</v>
      </c>
      <c r="AT12" s="138">
        <f>AQ12/AP12-1</f>
        <v>0.809328358208955</v>
      </c>
      <c r="AU12" s="137">
        <f>AO12</f>
        <v>8</v>
      </c>
      <c r="AV12" s="117">
        <f>AP12</f>
        <v>26.8</v>
      </c>
      <c r="AW12" s="117">
        <v>52.61</v>
      </c>
      <c r="AX12" s="117">
        <f>AW12*AU12</f>
        <v>420.88</v>
      </c>
      <c r="AY12" s="138">
        <f>AW12/AQ12-1</f>
        <v>0.0849659723654362</v>
      </c>
      <c r="AZ12" s="138">
        <f>AW12/AV12-1</f>
        <v>0.9630597014925369</v>
      </c>
      <c r="BA12" s="137">
        <f>AU12</f>
        <v>8</v>
      </c>
      <c r="BB12" s="117">
        <f>AV12</f>
        <v>26.8</v>
      </c>
      <c r="BC12" s="117"/>
      <c r="BD12" s="117">
        <f>BC12*BA12</f>
        <v>0</v>
      </c>
      <c r="BE12" s="138">
        <f>BC12/AW12-1</f>
        <v>-1</v>
      </c>
      <c r="BF12" s="138">
        <f>BC12/BB12-1</f>
        <v>-1</v>
      </c>
      <c r="BG12" s="137">
        <f>BA12</f>
        <v>8</v>
      </c>
      <c r="BH12" s="117">
        <v>26.8</v>
      </c>
      <c r="BI12" s="117"/>
      <c r="BJ12" s="117">
        <f>BI12*BG12</f>
        <v>0</v>
      </c>
      <c r="BK12" s="138">
        <f>BI12/BC12-1</f>
      </c>
      <c r="BL12" s="138">
        <f>BI12/BH12-1</f>
        <v>-1</v>
      </c>
      <c r="BM12" s="137">
        <f>BG12</f>
        <v>8</v>
      </c>
      <c r="BN12" s="117">
        <v>26.8</v>
      </c>
      <c r="BO12" s="117"/>
      <c r="BP12" s="117">
        <f>BO12*BM12</f>
        <v>0</v>
      </c>
      <c r="BQ12" s="138">
        <f>BO12/BI12-1</f>
      </c>
      <c r="BR12" s="138">
        <f>BO12/BN12-1</f>
        <v>-1</v>
      </c>
      <c r="BS12" s="137">
        <f>BM12</f>
        <v>8</v>
      </c>
      <c r="BT12" s="117">
        <v>26.8</v>
      </c>
      <c r="BU12" s="117"/>
      <c r="BV12" s="117">
        <f>BU12*BS12</f>
        <v>0</v>
      </c>
      <c r="BW12" s="138">
        <f>BU12/BO12-1</f>
      </c>
      <c r="BX12" s="139">
        <f>BU12/BT12-1</f>
        <v>-1</v>
      </c>
    </row>
    <row r="13" ht="25.05" customHeight="1">
      <c r="A13" t="s" s="122">
        <v>60</v>
      </c>
      <c r="B13" s="116">
        <v>103.15</v>
      </c>
      <c r="C13" s="117">
        <v>135.4</v>
      </c>
      <c r="D13" s="117">
        <v>270.8</v>
      </c>
      <c r="E13" s="137">
        <v>2</v>
      </c>
      <c r="F13" s="117">
        <v>103.15</v>
      </c>
      <c r="G13" s="117">
        <v>136.89</v>
      </c>
      <c r="H13" s="117">
        <f>G13*E13</f>
        <v>273.78</v>
      </c>
      <c r="I13" s="138">
        <f>G13/C13-1</f>
        <v>0.0110044313146233</v>
      </c>
      <c r="J13" s="138">
        <f>G13/F13-1</f>
        <v>0.327096461463888</v>
      </c>
      <c r="K13" s="137">
        <v>2</v>
      </c>
      <c r="L13" s="117">
        <v>103.15</v>
      </c>
      <c r="M13" s="117">
        <v>147.77</v>
      </c>
      <c r="N13" s="117">
        <f>M13*K13</f>
        <v>295.54</v>
      </c>
      <c r="O13" s="138">
        <f>M13/G13-1</f>
        <v>0.0794798743516692</v>
      </c>
      <c r="P13" s="138">
        <f>M13/B13-1</f>
        <v>0.432573921473582</v>
      </c>
      <c r="Q13" s="137">
        <v>2</v>
      </c>
      <c r="R13" s="117">
        <v>103.15</v>
      </c>
      <c r="S13" s="117">
        <v>162.11</v>
      </c>
      <c r="T13" s="117">
        <f>S13*Q13</f>
        <v>324.22</v>
      </c>
      <c r="U13" s="138">
        <f>S13/M13-1</f>
        <v>0.0970427014955674</v>
      </c>
      <c r="V13" s="138">
        <f>S13/R13-1</f>
        <v>0.571594764905477</v>
      </c>
      <c r="W13" s="137">
        <v>2</v>
      </c>
      <c r="X13" s="117">
        <v>103.15</v>
      </c>
      <c r="Y13" s="117">
        <v>146.88</v>
      </c>
      <c r="Z13" s="117">
        <f>Y13*W13</f>
        <v>293.76</v>
      </c>
      <c r="AA13" s="138">
        <f>Y13/S13-1</f>
        <v>-0.0939485534513602</v>
      </c>
      <c r="AB13" s="138">
        <f>Y13/X13-1</f>
        <v>0.423945710130877</v>
      </c>
      <c r="AC13" s="137">
        <f>W13</f>
        <v>2</v>
      </c>
      <c r="AD13" s="117">
        <f>X13</f>
        <v>103.15</v>
      </c>
      <c r="AE13" s="117">
        <v>147.37</v>
      </c>
      <c r="AF13" s="117">
        <f>AE13*AC13</f>
        <v>294.74</v>
      </c>
      <c r="AG13" s="138">
        <f>AE13/Y13-1</f>
        <v>0.00333605664488017</v>
      </c>
      <c r="AH13" s="138">
        <f>AE13/AD13-1</f>
        <v>0.428696073679108</v>
      </c>
      <c r="AI13" s="137">
        <f>AC13</f>
        <v>2</v>
      </c>
      <c r="AJ13" s="117">
        <f>AD13</f>
        <v>103.15</v>
      </c>
      <c r="AK13" s="117">
        <v>153.16</v>
      </c>
      <c r="AL13" s="117">
        <f>AK13*AI13</f>
        <v>306.32</v>
      </c>
      <c r="AM13" s="138">
        <f>AK13/AE13-1</f>
        <v>0.0392888647621633</v>
      </c>
      <c r="AN13" s="138">
        <f>AK13/AJ13-1</f>
        <v>0.48482792050412</v>
      </c>
      <c r="AO13" s="137">
        <f>AI13</f>
        <v>2</v>
      </c>
      <c r="AP13" s="117">
        <f>AJ13</f>
        <v>103.15</v>
      </c>
      <c r="AQ13" s="117">
        <v>143.51</v>
      </c>
      <c r="AR13" s="117">
        <f>AQ13*AO13</f>
        <v>287.02</v>
      </c>
      <c r="AS13" s="138">
        <f>AQ13/AK13-1</f>
        <v>-0.0630060067902847</v>
      </c>
      <c r="AT13" s="138">
        <f>AQ13/AP13-1</f>
        <v>0.391274842462433</v>
      </c>
      <c r="AU13" s="137">
        <f>AO13</f>
        <v>2</v>
      </c>
      <c r="AV13" s="117">
        <f>AP13</f>
        <v>103.15</v>
      </c>
      <c r="AW13" s="117">
        <v>134.46</v>
      </c>
      <c r="AX13" s="117">
        <f>AW13*AU13</f>
        <v>268.92</v>
      </c>
      <c r="AY13" s="138">
        <f>AW13/AQ13-1</f>
        <v>-0.0630618075395443</v>
      </c>
      <c r="AZ13" s="138">
        <f>AW13/AV13-1</f>
        <v>0.303538536112458</v>
      </c>
      <c r="BA13" s="137">
        <f>AU13</f>
        <v>2</v>
      </c>
      <c r="BB13" s="117">
        <f>AV13</f>
        <v>103.15</v>
      </c>
      <c r="BC13" s="117"/>
      <c r="BD13" s="117">
        <f>BC13*BA13</f>
        <v>0</v>
      </c>
      <c r="BE13" s="138">
        <f>BC13/AW13-1</f>
        <v>-1</v>
      </c>
      <c r="BF13" s="138">
        <f>BC13/BB13-1</f>
        <v>-1</v>
      </c>
      <c r="BG13" s="137">
        <f>BA13</f>
        <v>2</v>
      </c>
      <c r="BH13" s="117">
        <v>103.15</v>
      </c>
      <c r="BI13" s="117"/>
      <c r="BJ13" s="117">
        <f>BI13*BG13</f>
        <v>0</v>
      </c>
      <c r="BK13" s="138">
        <f>BI13/BC13-1</f>
      </c>
      <c r="BL13" s="138">
        <f>BI13/BH13-1</f>
        <v>-1</v>
      </c>
      <c r="BM13" s="137">
        <f>BG13</f>
        <v>2</v>
      </c>
      <c r="BN13" s="117">
        <v>103.15</v>
      </c>
      <c r="BO13" s="117"/>
      <c r="BP13" s="117">
        <f>BO13*BM13</f>
        <v>0</v>
      </c>
      <c r="BQ13" s="138">
        <f>BO13/BI13-1</f>
      </c>
      <c r="BR13" s="138">
        <f>BO13/BN13-1</f>
        <v>-1</v>
      </c>
      <c r="BS13" s="137">
        <f>BM13</f>
        <v>2</v>
      </c>
      <c r="BT13" s="117">
        <v>103.15</v>
      </c>
      <c r="BU13" s="117"/>
      <c r="BV13" s="117">
        <f>BU13*BS13</f>
        <v>0</v>
      </c>
      <c r="BW13" s="138">
        <f>BU13/BO13-1</f>
      </c>
      <c r="BX13" s="139">
        <f>BU13/BT13-1</f>
        <v>-1</v>
      </c>
    </row>
    <row r="14" ht="25.05" customHeight="1">
      <c r="A14" t="s" s="122">
        <v>53</v>
      </c>
      <c r="B14" s="116">
        <v>7.8</v>
      </c>
      <c r="C14" s="117">
        <v>10.13</v>
      </c>
      <c r="D14" s="117">
        <v>303.9</v>
      </c>
      <c r="E14" s="137">
        <v>30</v>
      </c>
      <c r="F14" s="117">
        <v>7.8</v>
      </c>
      <c r="G14" s="117">
        <v>10.21</v>
      </c>
      <c r="H14" s="117">
        <f>G14*E14</f>
        <v>306.3</v>
      </c>
      <c r="I14" s="138">
        <f>G14/C14-1</f>
        <v>0.007897334649555769</v>
      </c>
      <c r="J14" s="138">
        <f>G14/F14-1</f>
        <v>0.308974358974359</v>
      </c>
      <c r="K14" s="137">
        <v>30</v>
      </c>
      <c r="L14" s="117">
        <v>7.8</v>
      </c>
      <c r="M14" s="117">
        <v>11.78</v>
      </c>
      <c r="N14" s="117">
        <f>M14*K14</f>
        <v>353.4</v>
      </c>
      <c r="O14" s="138">
        <f>M14/G14-1</f>
        <v>0.153770812928501</v>
      </c>
      <c r="P14" s="138">
        <f>M14/B14-1</f>
        <v>0.51025641025641</v>
      </c>
      <c r="Q14" s="137">
        <v>30</v>
      </c>
      <c r="R14" s="117">
        <v>7.8</v>
      </c>
      <c r="S14" s="117">
        <v>13.25</v>
      </c>
      <c r="T14" s="117">
        <f>S14*Q14</f>
        <v>397.5</v>
      </c>
      <c r="U14" s="138">
        <f>S14/M14-1</f>
        <v>0.124787775891341</v>
      </c>
      <c r="V14" s="138">
        <f>S14/R14-1</f>
        <v>0.698717948717949</v>
      </c>
      <c r="W14" s="137">
        <v>30</v>
      </c>
      <c r="X14" s="117">
        <v>7.8</v>
      </c>
      <c r="Y14" s="117">
        <v>12.15</v>
      </c>
      <c r="Z14" s="117">
        <f>Y14*W14</f>
        <v>364.5</v>
      </c>
      <c r="AA14" s="138">
        <f>Y14/S14-1</f>
        <v>-0.0830188679245283</v>
      </c>
      <c r="AB14" s="138">
        <f>Y14/X14-1</f>
        <v>0.557692307692308</v>
      </c>
      <c r="AC14" s="137">
        <f>W14</f>
        <v>30</v>
      </c>
      <c r="AD14" s="117">
        <f>X14</f>
        <v>7.8</v>
      </c>
      <c r="AE14" s="117">
        <v>12.29</v>
      </c>
      <c r="AF14" s="117">
        <f>AE14*AC14</f>
        <v>368.7</v>
      </c>
      <c r="AG14" s="138">
        <f>AE14/Y14-1</f>
        <v>0.011522633744856</v>
      </c>
      <c r="AH14" s="138">
        <f>AE14/AD14-1</f>
        <v>0.575641025641026</v>
      </c>
      <c r="AI14" s="137">
        <f>AC14</f>
        <v>30</v>
      </c>
      <c r="AJ14" s="117">
        <f>AD14</f>
        <v>7.8</v>
      </c>
      <c r="AK14" s="117">
        <v>10.75</v>
      </c>
      <c r="AL14" s="117">
        <f>AK14*AI14</f>
        <v>322.5</v>
      </c>
      <c r="AM14" s="138">
        <f>AK14/AE14-1</f>
        <v>-0.125305126118796</v>
      </c>
      <c r="AN14" s="138">
        <f>AK14/AJ14-1</f>
        <v>0.378205128205128</v>
      </c>
      <c r="AO14" s="137">
        <f>AI14</f>
        <v>30</v>
      </c>
      <c r="AP14" s="117">
        <f>AJ14</f>
        <v>7.8</v>
      </c>
      <c r="AQ14" s="117">
        <v>11.23</v>
      </c>
      <c r="AR14" s="117">
        <f>AQ14*AO14</f>
        <v>336.9</v>
      </c>
      <c r="AS14" s="138">
        <f>AQ14/AK14-1</f>
        <v>0.0446511627906977</v>
      </c>
      <c r="AT14" s="138">
        <f>AQ14/AP14-1</f>
        <v>0.43974358974359</v>
      </c>
      <c r="AU14" s="137">
        <v>40</v>
      </c>
      <c r="AV14" s="117">
        <v>9.334</v>
      </c>
      <c r="AW14" s="117">
        <v>9.84</v>
      </c>
      <c r="AX14" s="117">
        <f>AW14*AU14</f>
        <v>393.6</v>
      </c>
      <c r="AY14" s="138">
        <f>AW14/AQ14-1</f>
        <v>-0.123775601068566</v>
      </c>
      <c r="AZ14" s="138">
        <f>AW14/AV14-1</f>
        <v>0.0542104135418899</v>
      </c>
      <c r="BA14" s="137">
        <f>AU14</f>
        <v>40</v>
      </c>
      <c r="BB14" s="117">
        <f>AV14</f>
        <v>9.334</v>
      </c>
      <c r="BC14" s="117"/>
      <c r="BD14" s="117">
        <f>BC14*BA14</f>
        <v>0</v>
      </c>
      <c r="BE14" s="138">
        <f>BC14/AW14-1</f>
        <v>-1</v>
      </c>
      <c r="BF14" s="138">
        <f>BC14/BB14-1</f>
        <v>-1</v>
      </c>
      <c r="BG14" s="137">
        <f>BA14</f>
        <v>40</v>
      </c>
      <c r="BH14" s="117">
        <v>7.8</v>
      </c>
      <c r="BI14" s="117"/>
      <c r="BJ14" s="117">
        <f>BI14*BG14</f>
        <v>0</v>
      </c>
      <c r="BK14" s="138">
        <f>BI14/BC14-1</f>
      </c>
      <c r="BL14" s="138">
        <f>BI14/BH14-1</f>
        <v>-1</v>
      </c>
      <c r="BM14" s="137">
        <v>30</v>
      </c>
      <c r="BN14" s="117">
        <v>8.890000000000001</v>
      </c>
      <c r="BO14" s="117"/>
      <c r="BP14" s="117">
        <f>BO14*BM14</f>
        <v>0</v>
      </c>
      <c r="BQ14" s="138">
        <f>BO14/BI14-1</f>
      </c>
      <c r="BR14" s="138">
        <f>BO14/BN14-1</f>
        <v>-1</v>
      </c>
      <c r="BS14" s="137">
        <f>BM14</f>
        <v>30</v>
      </c>
      <c r="BT14" s="117">
        <v>7.8</v>
      </c>
      <c r="BU14" s="117"/>
      <c r="BV14" s="117">
        <f>BU14*BS14</f>
        <v>0</v>
      </c>
      <c r="BW14" s="138">
        <f>BU14/BO14-1</f>
      </c>
      <c r="BX14" s="139">
        <f>BU14/BT14-1</f>
        <v>-1</v>
      </c>
    </row>
    <row r="15" ht="25.05" customHeight="1">
      <c r="A15" t="s" s="122">
        <v>55</v>
      </c>
      <c r="B15" s="116">
        <v>69.2</v>
      </c>
      <c r="C15" s="117">
        <v>82.05</v>
      </c>
      <c r="D15" s="117">
        <v>246.15</v>
      </c>
      <c r="E15" s="137">
        <v>3</v>
      </c>
      <c r="F15" s="117">
        <v>69.2</v>
      </c>
      <c r="G15" s="117">
        <v>77.59999999999999</v>
      </c>
      <c r="H15" s="117">
        <f>G15*E15</f>
        <v>232.8</v>
      </c>
      <c r="I15" s="138">
        <f>G15/C15-1</f>
        <v>-0.0542352224253504</v>
      </c>
      <c r="J15" s="138">
        <f>G15/F15-1</f>
        <v>0.121387283236994</v>
      </c>
      <c r="K15" s="137">
        <v>3</v>
      </c>
      <c r="L15" s="117">
        <v>69.2</v>
      </c>
      <c r="M15" s="117">
        <v>77.40000000000001</v>
      </c>
      <c r="N15" s="117">
        <f>M15*K15</f>
        <v>232.2</v>
      </c>
      <c r="O15" s="138">
        <f>M15/G15-1</f>
        <v>-0.00257731958762887</v>
      </c>
      <c r="P15" s="138">
        <f>M15/B15-1</f>
        <v>0.11849710982659</v>
      </c>
      <c r="Q15" s="137">
        <v>3</v>
      </c>
      <c r="R15" s="117">
        <v>69.2</v>
      </c>
      <c r="S15" s="117">
        <v>80.84</v>
      </c>
      <c r="T15" s="117">
        <f>S15*Q15</f>
        <v>242.52</v>
      </c>
      <c r="U15" s="138">
        <f>S15/M15-1</f>
        <v>0.0444444444444444</v>
      </c>
      <c r="V15" s="138">
        <f>S15/R15-1</f>
        <v>0.168208092485549</v>
      </c>
      <c r="W15" s="137">
        <v>3</v>
      </c>
      <c r="X15" s="117">
        <v>69.2</v>
      </c>
      <c r="Y15" s="117">
        <v>80.77</v>
      </c>
      <c r="Z15" s="117">
        <f>Y15*W15</f>
        <v>242.31</v>
      </c>
      <c r="AA15" s="138">
        <f>Y15/S15-1</f>
        <v>-0.00086590796635329</v>
      </c>
      <c r="AB15" s="138">
        <f>Y15/X15-1</f>
        <v>0.167196531791908</v>
      </c>
      <c r="AC15" s="137">
        <f>W15</f>
        <v>3</v>
      </c>
      <c r="AD15" s="117">
        <f>X15</f>
        <v>69.2</v>
      </c>
      <c r="AE15" s="117">
        <v>84.14</v>
      </c>
      <c r="AF15" s="117">
        <f>AE15*AC15</f>
        <v>252.42</v>
      </c>
      <c r="AG15" s="138">
        <f>AE15/Y15-1</f>
        <v>0.0417234121579794</v>
      </c>
      <c r="AH15" s="138">
        <f>AE15/AD15-1</f>
        <v>0.215895953757225</v>
      </c>
      <c r="AI15" s="137">
        <f>AC15</f>
        <v>3</v>
      </c>
      <c r="AJ15" s="117">
        <f>AD15</f>
        <v>69.2</v>
      </c>
      <c r="AK15" s="117">
        <v>82.86</v>
      </c>
      <c r="AL15" s="117">
        <f>AK15*AI15</f>
        <v>248.58</v>
      </c>
      <c r="AM15" s="138">
        <f>AK15/AE15-1</f>
        <v>-0.0152127406703114</v>
      </c>
      <c r="AN15" s="138">
        <f>AK15/AJ15-1</f>
        <v>0.197398843930636</v>
      </c>
      <c r="AO15" s="137">
        <f>AI15</f>
        <v>3</v>
      </c>
      <c r="AP15" s="117">
        <f>AJ15</f>
        <v>69.2</v>
      </c>
      <c r="AQ15" s="117">
        <v>89.3</v>
      </c>
      <c r="AR15" s="117">
        <f>AQ15*AO15</f>
        <v>267.9</v>
      </c>
      <c r="AS15" s="138">
        <f>AQ15/AK15-1</f>
        <v>0.07772145788076271</v>
      </c>
      <c r="AT15" s="138">
        <f>AQ15/AP15-1</f>
        <v>0.290462427745665</v>
      </c>
      <c r="AU15" s="137">
        <f>AO15</f>
        <v>3</v>
      </c>
      <c r="AV15" s="117">
        <f>AP15</f>
        <v>69.2</v>
      </c>
      <c r="AW15" s="117">
        <v>84.03</v>
      </c>
      <c r="AX15" s="117">
        <f>AW15*AU15</f>
        <v>252.09</v>
      </c>
      <c r="AY15" s="138">
        <f>AW15/AQ15-1</f>
        <v>-0.0590145576707727</v>
      </c>
      <c r="AZ15" s="138">
        <f>AW15/AV15-1</f>
        <v>0.214306358381503</v>
      </c>
      <c r="BA15" s="137">
        <f>AU15</f>
        <v>3</v>
      </c>
      <c r="BB15" s="117">
        <f>AV15</f>
        <v>69.2</v>
      </c>
      <c r="BC15" s="117"/>
      <c r="BD15" s="117">
        <f>BC15*BA15</f>
        <v>0</v>
      </c>
      <c r="BE15" s="138">
        <f>BC15/AW15-1</f>
        <v>-1</v>
      </c>
      <c r="BF15" s="138">
        <f>BC15/BB15-1</f>
        <v>-1</v>
      </c>
      <c r="BG15" s="137">
        <v>3</v>
      </c>
      <c r="BH15" s="117">
        <v>69.2</v>
      </c>
      <c r="BI15" s="117"/>
      <c r="BJ15" s="117">
        <f>BI15*BG15</f>
        <v>0</v>
      </c>
      <c r="BK15" s="138">
        <f>BI15/BC15-1</f>
      </c>
      <c r="BL15" s="138">
        <f>BI15/BH15-1</f>
        <v>-1</v>
      </c>
      <c r="BM15" s="137">
        <v>3</v>
      </c>
      <c r="BN15" s="117">
        <v>69.2</v>
      </c>
      <c r="BO15" s="117"/>
      <c r="BP15" s="117">
        <f>BO15*BM15</f>
        <v>0</v>
      </c>
      <c r="BQ15" s="138">
        <f>BO15/BI15-1</f>
      </c>
      <c r="BR15" s="138">
        <f>BO15/BN15-1</f>
        <v>-1</v>
      </c>
      <c r="BS15" s="137">
        <v>3</v>
      </c>
      <c r="BT15" s="117">
        <v>69.2</v>
      </c>
      <c r="BU15" s="117"/>
      <c r="BV15" s="117">
        <f>BU15*BS15</f>
        <v>0</v>
      </c>
      <c r="BW15" s="138">
        <f>BU15/BO15-1</f>
      </c>
      <c r="BX15" s="139">
        <f>BU15/BT15-1</f>
        <v>-1</v>
      </c>
    </row>
    <row r="16" ht="25.05" customHeight="1">
      <c r="A16" t="s" s="122">
        <v>58</v>
      </c>
      <c r="B16" s="116">
        <v>58.5</v>
      </c>
      <c r="C16" s="117">
        <v>51.96</v>
      </c>
      <c r="D16" s="117">
        <v>259.8</v>
      </c>
      <c r="E16" s="137">
        <v>5</v>
      </c>
      <c r="F16" s="117">
        <v>58.5</v>
      </c>
      <c r="G16" s="117">
        <v>53.23</v>
      </c>
      <c r="H16" s="117">
        <f>G16*E16</f>
        <v>266.15</v>
      </c>
      <c r="I16" s="138">
        <f>G16/C16-1</f>
        <v>0.0244418783679754</v>
      </c>
      <c r="J16" s="138">
        <f>G16/F16-1</f>
        <v>-0.0900854700854701</v>
      </c>
      <c r="K16" s="137">
        <v>5</v>
      </c>
      <c r="L16" s="117">
        <v>58.5</v>
      </c>
      <c r="M16" s="117">
        <v>53.67</v>
      </c>
      <c r="N16" s="117">
        <f>M16*K16</f>
        <v>268.35</v>
      </c>
      <c r="O16" s="138">
        <f>M16/G16-1</f>
        <v>0.00826601540484689</v>
      </c>
      <c r="P16" s="138">
        <f>M16/B16-1</f>
        <v>-0.0825641025641026</v>
      </c>
      <c r="Q16" s="137">
        <v>5</v>
      </c>
      <c r="R16" s="117">
        <v>58.5</v>
      </c>
      <c r="S16" s="117">
        <v>50.94</v>
      </c>
      <c r="T16" s="117">
        <f>S16*Q16</f>
        <v>254.7</v>
      </c>
      <c r="U16" s="138">
        <f>S16/M16-1</f>
        <v>-0.0508664058133035</v>
      </c>
      <c r="V16" s="138">
        <f>S16/R16-1</f>
        <v>-0.129230769230769</v>
      </c>
      <c r="W16" s="137">
        <v>5</v>
      </c>
      <c r="X16" s="117">
        <v>58.5</v>
      </c>
      <c r="Y16" s="117">
        <v>46.3</v>
      </c>
      <c r="Z16" s="117">
        <f>Y16*W16</f>
        <v>231.5</v>
      </c>
      <c r="AA16" s="138">
        <f>Y16/S16-1</f>
        <v>-0.0910875539850805</v>
      </c>
      <c r="AB16" s="138">
        <f>Y16/X16-1</f>
        <v>-0.208547008547009</v>
      </c>
      <c r="AC16" s="137">
        <f>W16</f>
        <v>5</v>
      </c>
      <c r="AD16" s="117">
        <f>X16</f>
        <v>58.5</v>
      </c>
      <c r="AE16" s="117">
        <v>51.29</v>
      </c>
      <c r="AF16" s="117">
        <f>AE16*AC16</f>
        <v>256.45</v>
      </c>
      <c r="AG16" s="138">
        <f>AE16/Y16-1</f>
        <v>0.107775377969762</v>
      </c>
      <c r="AH16" s="138">
        <f>AE16/AD16-1</f>
        <v>-0.123247863247863</v>
      </c>
      <c r="AI16" s="137">
        <f>AC16</f>
        <v>5</v>
      </c>
      <c r="AJ16" s="117">
        <f>AD16</f>
        <v>58.5</v>
      </c>
      <c r="AK16" s="117">
        <v>50.75</v>
      </c>
      <c r="AL16" s="117">
        <f>AK16*AI16</f>
        <v>253.75</v>
      </c>
      <c r="AM16" s="138">
        <f>AK16/AE16-1</f>
        <v>-0.010528368102944</v>
      </c>
      <c r="AN16" s="138">
        <f>AK16/AJ16-1</f>
        <v>-0.132478632478632</v>
      </c>
      <c r="AO16" s="137">
        <f>AI16</f>
        <v>5</v>
      </c>
      <c r="AP16" s="117">
        <f>AJ16</f>
        <v>58.5</v>
      </c>
      <c r="AQ16" s="117">
        <v>46.19</v>
      </c>
      <c r="AR16" s="117">
        <f>AQ16*AO16</f>
        <v>230.95</v>
      </c>
      <c r="AS16" s="138">
        <f>AQ16/AK16-1</f>
        <v>-0.0898522167487685</v>
      </c>
      <c r="AT16" s="138">
        <f>AQ16/AP16-1</f>
        <v>-0.21042735042735</v>
      </c>
      <c r="AU16" s="137">
        <v>6</v>
      </c>
      <c r="AV16" s="117">
        <v>56.15</v>
      </c>
      <c r="AW16" s="117">
        <v>41.81</v>
      </c>
      <c r="AX16" s="117">
        <f>AW16*AU16</f>
        <v>250.86</v>
      </c>
      <c r="AY16" s="138">
        <f>AW16/AQ16-1</f>
        <v>-0.094825719852782</v>
      </c>
      <c r="AZ16" s="138">
        <f>AW16/AV16-1</f>
        <v>-0.255387355298308</v>
      </c>
      <c r="BA16" s="137">
        <f>AU16</f>
        <v>6</v>
      </c>
      <c r="BB16" s="117">
        <f>AV16</f>
        <v>56.15</v>
      </c>
      <c r="BC16" s="117"/>
      <c r="BD16" s="117">
        <f>BC16*BA16</f>
        <v>0</v>
      </c>
      <c r="BE16" s="138">
        <f>BC16/AW16-1</f>
        <v>-1</v>
      </c>
      <c r="BF16" s="138">
        <f>BC16/BB16-1</f>
        <v>-1</v>
      </c>
      <c r="BG16" s="137">
        <v>5</v>
      </c>
      <c r="BH16" s="117">
        <v>58.5</v>
      </c>
      <c r="BI16" s="117"/>
      <c r="BJ16" s="117">
        <f>BI16*BG16</f>
        <v>0</v>
      </c>
      <c r="BK16" s="138">
        <f>BI16/BC16-1</f>
      </c>
      <c r="BL16" s="138">
        <f>BI16/BH16-1</f>
        <v>-1</v>
      </c>
      <c r="BM16" s="137">
        <v>5</v>
      </c>
      <c r="BN16" s="117">
        <v>58.5</v>
      </c>
      <c r="BO16" s="117"/>
      <c r="BP16" s="117">
        <f>BO16*BM16</f>
        <v>0</v>
      </c>
      <c r="BQ16" s="138">
        <f>BO16/BI16-1</f>
      </c>
      <c r="BR16" s="138">
        <f>BO16/BN16-1</f>
        <v>-1</v>
      </c>
      <c r="BS16" s="137">
        <v>5</v>
      </c>
      <c r="BT16" s="117">
        <v>58.5</v>
      </c>
      <c r="BU16" s="117"/>
      <c r="BV16" s="117">
        <f>BU16*BS16</f>
        <v>0</v>
      </c>
      <c r="BW16" s="138">
        <f>BU16/BO16-1</f>
      </c>
      <c r="BX16" s="139">
        <f>BU16/BT16-1</f>
        <v>-1</v>
      </c>
    </row>
    <row r="17" ht="25.05" customHeight="1">
      <c r="A17" t="s" s="122">
        <v>59</v>
      </c>
      <c r="B17" s="116">
        <v>34.74</v>
      </c>
      <c r="C17" s="117">
        <v>29.59</v>
      </c>
      <c r="D17" s="117">
        <v>325.49</v>
      </c>
      <c r="E17" s="137">
        <v>11</v>
      </c>
      <c r="F17" s="117">
        <v>34.74</v>
      </c>
      <c r="G17" s="117">
        <v>31.48</v>
      </c>
      <c r="H17" s="117">
        <f>G17*E17</f>
        <v>346.28</v>
      </c>
      <c r="I17" s="138">
        <f>G17/C17-1</f>
        <v>0.0638729300439338</v>
      </c>
      <c r="J17" s="138">
        <f>G17/F17-1</f>
        <v>-0.0938399539435809</v>
      </c>
      <c r="K17" s="137">
        <v>11</v>
      </c>
      <c r="L17" s="117">
        <v>34.74</v>
      </c>
      <c r="M17" s="117">
        <v>28.17</v>
      </c>
      <c r="N17" s="117">
        <f>M17*K17</f>
        <v>309.87</v>
      </c>
      <c r="O17" s="138">
        <f>M17/G17-1</f>
        <v>-0.105146124523507</v>
      </c>
      <c r="P17" s="138">
        <f>M17/B17-1</f>
        <v>-0.189119170984456</v>
      </c>
      <c r="Q17" s="137">
        <v>11</v>
      </c>
      <c r="R17" s="117">
        <v>34.74</v>
      </c>
      <c r="S17" s="117">
        <v>31.16</v>
      </c>
      <c r="T17" s="117">
        <f>S17*Q17</f>
        <v>342.76</v>
      </c>
      <c r="U17" s="138">
        <f>S17/M17-1</f>
        <v>0.106141285055023</v>
      </c>
      <c r="V17" s="138">
        <f>S17/R17-1</f>
        <v>-0.103051237766264</v>
      </c>
      <c r="W17" s="137">
        <v>11</v>
      </c>
      <c r="X17" s="117">
        <v>34.74</v>
      </c>
      <c r="Y17" s="117">
        <v>25.48</v>
      </c>
      <c r="Z17" s="117">
        <f>Y17*W17</f>
        <v>280.28</v>
      </c>
      <c r="AA17" s="138">
        <f>Y17/S17-1</f>
        <v>-0.182284980744544</v>
      </c>
      <c r="AB17" s="138">
        <f>Y17/X17-1</f>
        <v>-0.266551525618883</v>
      </c>
      <c r="AC17" s="137">
        <f>W17</f>
        <v>11</v>
      </c>
      <c r="AD17" s="117">
        <f>X17</f>
        <v>34.74</v>
      </c>
      <c r="AE17" s="117">
        <v>29.77</v>
      </c>
      <c r="AF17" s="117">
        <f>AE17*AC17</f>
        <v>327.47</v>
      </c>
      <c r="AG17" s="138">
        <f>AE17/Y17-1</f>
        <v>0.168367346938776</v>
      </c>
      <c r="AH17" s="138">
        <f>AE17/AD17-1</f>
        <v>-0.143062751871042</v>
      </c>
      <c r="AI17" s="137">
        <f>AC17</f>
        <v>11</v>
      </c>
      <c r="AJ17" s="117">
        <f>AD17</f>
        <v>34.74</v>
      </c>
      <c r="AK17" s="117">
        <v>28.19</v>
      </c>
      <c r="AL17" s="117">
        <f>AK17*AI17</f>
        <v>310.09</v>
      </c>
      <c r="AM17" s="138">
        <f>AK17/AE17-1</f>
        <v>-0.0530735639905946</v>
      </c>
      <c r="AN17" s="138">
        <f>AK17/AJ17-1</f>
        <v>-0.188543465745538</v>
      </c>
      <c r="AO17" s="137">
        <f>AI17</f>
        <v>11</v>
      </c>
      <c r="AP17" s="117">
        <f>AJ17</f>
        <v>34.74</v>
      </c>
      <c r="AQ17" s="117">
        <v>31</v>
      </c>
      <c r="AR17" s="117">
        <f>AQ17*AO17</f>
        <v>341</v>
      </c>
      <c r="AS17" s="138">
        <f>AQ17/AP17-1</f>
        <v>-0.107656879677605</v>
      </c>
      <c r="AT17" s="138">
        <f>AQ17/AP17-1</f>
        <v>-0.107656879677605</v>
      </c>
      <c r="AU17" s="137">
        <f>AO17</f>
        <v>11</v>
      </c>
      <c r="AV17" s="117">
        <f>AP17</f>
        <v>34.74</v>
      </c>
      <c r="AW17" s="117">
        <v>32.66</v>
      </c>
      <c r="AX17" s="117">
        <f>AW17*AU17</f>
        <v>359.26</v>
      </c>
      <c r="AY17" s="138">
        <f>AW17/AQ17-1</f>
        <v>0.0535483870967742</v>
      </c>
      <c r="AZ17" s="138">
        <f>AW17/AV17-1</f>
        <v>-0.0598733448474381</v>
      </c>
      <c r="BA17" s="137">
        <f>AU17</f>
        <v>11</v>
      </c>
      <c r="BB17" s="117">
        <f>AV17</f>
        <v>34.74</v>
      </c>
      <c r="BC17" s="117"/>
      <c r="BD17" s="117">
        <f>BC17*BA17</f>
        <v>0</v>
      </c>
      <c r="BE17" s="138">
        <f>BC17/AW17-1</f>
        <v>-1</v>
      </c>
      <c r="BF17" s="138">
        <f>BC17/BB17-1</f>
        <v>-1</v>
      </c>
      <c r="BG17" s="137">
        <v>11</v>
      </c>
      <c r="BH17" s="117">
        <v>34.74</v>
      </c>
      <c r="BI17" s="117"/>
      <c r="BJ17" s="117">
        <f>BI17*BG17</f>
        <v>0</v>
      </c>
      <c r="BK17" s="138">
        <f>BI17/BC17-1</f>
      </c>
      <c r="BL17" s="138">
        <f>BI17/BH17-1</f>
        <v>-1</v>
      </c>
      <c r="BM17" s="137">
        <v>11</v>
      </c>
      <c r="BN17" s="117">
        <v>34.74</v>
      </c>
      <c r="BO17" s="117"/>
      <c r="BP17" s="117">
        <f>BO17*BM17</f>
        <v>0</v>
      </c>
      <c r="BQ17" s="138">
        <f>BO17/BI17-1</f>
      </c>
      <c r="BR17" s="138">
        <f>BO17/BN17-1</f>
        <v>-1</v>
      </c>
      <c r="BS17" s="137">
        <v>11</v>
      </c>
      <c r="BT17" s="117">
        <v>34.74</v>
      </c>
      <c r="BU17" s="117"/>
      <c r="BV17" s="117">
        <f>BU17*BS17</f>
        <v>0</v>
      </c>
      <c r="BW17" s="138">
        <f>BU17/BO17-1</f>
      </c>
      <c r="BX17" s="139">
        <f>BU17/BT17-1</f>
        <v>-1</v>
      </c>
    </row>
    <row r="18" ht="25.05" customHeight="1">
      <c r="A18" t="s" s="122">
        <v>24</v>
      </c>
      <c r="B18" s="116">
        <v>44.46</v>
      </c>
      <c r="C18" s="117">
        <v>44.59</v>
      </c>
      <c r="D18" s="117">
        <v>133.77</v>
      </c>
      <c r="E18" s="137">
        <v>3</v>
      </c>
      <c r="F18" s="117">
        <v>44.46</v>
      </c>
      <c r="G18" s="117">
        <v>43.13</v>
      </c>
      <c r="H18" s="117">
        <f>G18*E18</f>
        <v>129.39</v>
      </c>
      <c r="I18" s="138">
        <f>G18/C18-1</f>
        <v>-0.032742767436645</v>
      </c>
      <c r="J18" s="138">
        <f>G18/F18-1</f>
        <v>-0.0299145299145299</v>
      </c>
      <c r="K18" s="137">
        <v>6</v>
      </c>
      <c r="L18" s="117">
        <v>44.46</v>
      </c>
      <c r="M18" s="117">
        <v>43.6</v>
      </c>
      <c r="N18" s="117">
        <f>M18*K18</f>
        <v>261.6</v>
      </c>
      <c r="O18" s="138">
        <f>M18/G18-1</f>
        <v>0.010897287271041</v>
      </c>
      <c r="P18" s="138">
        <f>M18/B18-1</f>
        <v>-0.0193432298695457</v>
      </c>
      <c r="Q18" s="137">
        <v>6</v>
      </c>
      <c r="R18" s="117">
        <v>44.46</v>
      </c>
      <c r="S18" s="117">
        <v>45.74</v>
      </c>
      <c r="T18" s="117">
        <f>S18*Q18</f>
        <v>274.44</v>
      </c>
      <c r="U18" s="138">
        <f>S18/M18-1</f>
        <v>0.0490825688073394</v>
      </c>
      <c r="V18" s="138">
        <f>S18/R18-1</f>
        <v>0.0287899235267656</v>
      </c>
      <c r="W18" s="137">
        <v>6</v>
      </c>
      <c r="X18" s="117">
        <v>44.46</v>
      </c>
      <c r="Y18" s="117">
        <v>40.84</v>
      </c>
      <c r="Z18" s="117">
        <f>Y18*W18</f>
        <v>245.04</v>
      </c>
      <c r="AA18" s="138">
        <f>Y18/S18-1</f>
        <v>-0.107127240926979</v>
      </c>
      <c r="AB18" s="138">
        <f>Y18/X18-1</f>
        <v>-0.0814215024741341</v>
      </c>
      <c r="AC18" s="137">
        <f>W18</f>
        <v>6</v>
      </c>
      <c r="AD18" s="117">
        <f>X18</f>
        <v>44.46</v>
      </c>
      <c r="AE18" s="117">
        <v>39.29</v>
      </c>
      <c r="AF18" s="117">
        <f>AE18*AC18</f>
        <v>235.74</v>
      </c>
      <c r="AG18" s="138">
        <f>AE18/Y18-1</f>
        <v>-0.0379529872673849</v>
      </c>
      <c r="AH18" s="138">
        <f>AE18/AD18-1</f>
        <v>-0.116284300494827</v>
      </c>
      <c r="AI18" s="137">
        <f>AC18</f>
        <v>6</v>
      </c>
      <c r="AJ18" s="117">
        <f>AD18</f>
        <v>44.46</v>
      </c>
      <c r="AK18" s="117">
        <v>34.19</v>
      </c>
      <c r="AL18" s="117">
        <f>AK18*AI18</f>
        <v>205.14</v>
      </c>
      <c r="AM18" s="138">
        <f>AK18/AE18-1</f>
        <v>-0.129804021379486</v>
      </c>
      <c r="AN18" s="138">
        <f>AK18/AJ18-1</f>
        <v>-0.230994152046784</v>
      </c>
      <c r="AO18" s="137">
        <v>9</v>
      </c>
      <c r="AP18" s="117">
        <f>AJ18</f>
        <v>44.46</v>
      </c>
      <c r="AQ18" s="117">
        <v>35.57</v>
      </c>
      <c r="AR18" s="117">
        <f>AQ18*AO18</f>
        <v>320.13</v>
      </c>
      <c r="AS18" s="138">
        <f>AQ18/AP18-1</f>
        <v>-0.199955015744489</v>
      </c>
      <c r="AT18" s="138">
        <f>AQ18/AP18-1</f>
        <v>-0.199955015744489</v>
      </c>
      <c r="AU18" s="137">
        <f>AO18</f>
        <v>9</v>
      </c>
      <c r="AV18" s="117">
        <f>AP18</f>
        <v>44.46</v>
      </c>
      <c r="AW18" s="117">
        <v>30.41</v>
      </c>
      <c r="AX18" s="117">
        <f>AW18*AU18</f>
        <v>273.69</v>
      </c>
      <c r="AY18" s="138">
        <f>AW18/AQ18-1</f>
        <v>-0.145066066910318</v>
      </c>
      <c r="AZ18" s="138">
        <f>AW18/AV18-1</f>
        <v>-0.316014394961763</v>
      </c>
      <c r="BA18" s="137">
        <f>AU18</f>
        <v>9</v>
      </c>
      <c r="BB18" s="117">
        <f>AV18</f>
        <v>44.46</v>
      </c>
      <c r="BC18" s="117"/>
      <c r="BD18" s="117"/>
      <c r="BE18" s="138"/>
      <c r="BF18" s="138">
        <f>BC18/BB18-1</f>
        <v>-1</v>
      </c>
      <c r="BG18" s="137"/>
      <c r="BH18" s="117"/>
      <c r="BI18" s="117"/>
      <c r="BJ18" s="117"/>
      <c r="BK18" s="138"/>
      <c r="BL18" s="138">
        <f>BI18/BH18-1</f>
      </c>
      <c r="BM18" s="137"/>
      <c r="BN18" s="117"/>
      <c r="BO18" s="117"/>
      <c r="BP18" s="117"/>
      <c r="BQ18" s="138"/>
      <c r="BR18" s="138">
        <f>BO18/BN18-1</f>
      </c>
      <c r="BS18" s="137"/>
      <c r="BT18" s="117"/>
      <c r="BU18" s="117"/>
      <c r="BV18" s="117"/>
      <c r="BW18" s="138"/>
      <c r="BX18" s="139">
        <f>BU18/BT18-1</f>
      </c>
    </row>
    <row r="19" ht="25.05" customHeight="1">
      <c r="A19" t="s" s="122">
        <v>84</v>
      </c>
      <c r="B19" s="116"/>
      <c r="C19" s="117"/>
      <c r="D19" s="117"/>
      <c r="E19" s="137"/>
      <c r="F19" s="117"/>
      <c r="G19" s="117"/>
      <c r="H19" s="117"/>
      <c r="I19" s="138"/>
      <c r="J19" s="138">
        <f>G19/F19-1</f>
      </c>
      <c r="K19" s="137"/>
      <c r="L19" s="117"/>
      <c r="M19" s="117"/>
      <c r="N19" s="117"/>
      <c r="O19" s="138"/>
      <c r="P19" s="138">
        <f>M19/B19-1</f>
      </c>
      <c r="Q19" s="137"/>
      <c r="R19" s="117"/>
      <c r="S19" s="117">
        <v>34.38</v>
      </c>
      <c r="T19" s="117"/>
      <c r="U19" s="138"/>
      <c r="V19" s="138">
        <f>S19/R19-1</f>
      </c>
      <c r="W19" s="137">
        <v>3</v>
      </c>
      <c r="X19" s="117">
        <v>34.38</v>
      </c>
      <c r="Y19" s="117">
        <v>18.15</v>
      </c>
      <c r="Z19" s="117">
        <f>Y19*W19</f>
        <v>54.45</v>
      </c>
      <c r="AA19" s="138">
        <f>Y19/S19-1</f>
        <v>-0.472076788830716</v>
      </c>
      <c r="AB19" s="138">
        <f>Y19/X19-1</f>
        <v>-0.472076788830716</v>
      </c>
      <c r="AC19" s="137">
        <f>W19</f>
        <v>3</v>
      </c>
      <c r="AD19" s="117">
        <f>X19</f>
        <v>34.38</v>
      </c>
      <c r="AE19" s="117">
        <v>18.45</v>
      </c>
      <c r="AF19" s="117">
        <f>AE19*AC19</f>
        <v>55.35</v>
      </c>
      <c r="AG19" s="138">
        <f>AE19/Y19-1</f>
        <v>0.0165289256198347</v>
      </c>
      <c r="AH19" s="138">
        <f>AE19/AD19-1</f>
        <v>-0.463350785340314</v>
      </c>
      <c r="AI19" s="137">
        <f>AC19</f>
        <v>3</v>
      </c>
      <c r="AJ19" s="117">
        <f>AD19</f>
        <v>34.38</v>
      </c>
      <c r="AK19" s="117">
        <v>13.42</v>
      </c>
      <c r="AL19" s="117">
        <f>AK19*AI19</f>
        <v>40.26</v>
      </c>
      <c r="AM19" s="138">
        <f>AK19/AE19-1</f>
        <v>-0.272628726287263</v>
      </c>
      <c r="AN19" s="138">
        <f>AK19/AJ19-1</f>
        <v>-0.6096567771960441</v>
      </c>
      <c r="AO19" s="137">
        <f>AI19</f>
        <v>3</v>
      </c>
      <c r="AP19" s="117">
        <f>AJ19</f>
        <v>34.38</v>
      </c>
      <c r="AQ19" s="117">
        <v>15</v>
      </c>
      <c r="AR19" s="117">
        <f>AQ19*AO19</f>
        <v>45</v>
      </c>
      <c r="AS19" s="138">
        <f>AQ19/AP19-1</f>
        <v>-0.56369982547993</v>
      </c>
      <c r="AT19" s="138">
        <f>AQ19/AP19-1</f>
        <v>-0.56369982547993</v>
      </c>
      <c r="AU19" s="137">
        <f>AO19</f>
        <v>3</v>
      </c>
      <c r="AV19" s="117">
        <f>AP19</f>
        <v>34.38</v>
      </c>
      <c r="AW19" s="117">
        <v>13.24</v>
      </c>
      <c r="AX19" s="117">
        <f>AW19*AU19</f>
        <v>39.72</v>
      </c>
      <c r="AY19" s="138">
        <f>AW19/AQ19-1</f>
        <v>-0.117333333333333</v>
      </c>
      <c r="AZ19" s="138">
        <f>AW19/AV19-1</f>
        <v>-0.614892379290285</v>
      </c>
      <c r="BA19" s="137">
        <f>AU19</f>
        <v>3</v>
      </c>
      <c r="BB19" s="117">
        <f>AV19</f>
        <v>34.38</v>
      </c>
      <c r="BC19" s="117"/>
      <c r="BD19" s="117"/>
      <c r="BE19" s="138"/>
      <c r="BF19" s="138">
        <f>BC19/BB19-1</f>
        <v>-1</v>
      </c>
      <c r="BG19" s="137"/>
      <c r="BH19" s="117"/>
      <c r="BI19" s="117"/>
      <c r="BJ19" s="117"/>
      <c r="BK19" s="138"/>
      <c r="BL19" s="138">
        <f>BI19/BH19-1</f>
      </c>
      <c r="BM19" s="137"/>
      <c r="BN19" s="117"/>
      <c r="BO19" s="117"/>
      <c r="BP19" s="117"/>
      <c r="BQ19" s="138"/>
      <c r="BR19" s="138">
        <f>BO19/BN19-1</f>
      </c>
      <c r="BS19" s="137"/>
      <c r="BT19" s="117"/>
      <c r="BU19" s="117"/>
      <c r="BV19" s="117"/>
      <c r="BW19" s="138"/>
      <c r="BX19" s="139">
        <f>BU19/BT19-1</f>
      </c>
    </row>
    <row r="20" ht="25.05" customHeight="1">
      <c r="A20" t="s" s="122">
        <v>27</v>
      </c>
      <c r="B20" s="116"/>
      <c r="C20" s="117"/>
      <c r="D20" s="117"/>
      <c r="E20" s="137"/>
      <c r="F20" s="117"/>
      <c r="G20" s="117"/>
      <c r="H20" s="117"/>
      <c r="I20" s="138"/>
      <c r="J20" s="138">
        <f>G20/F20-1</f>
      </c>
      <c r="K20" s="137"/>
      <c r="L20" s="117"/>
      <c r="M20" s="117"/>
      <c r="N20" s="117"/>
      <c r="O20" s="138"/>
      <c r="P20" s="138">
        <f>M20/B20-1</f>
      </c>
      <c r="Q20" s="137"/>
      <c r="R20" s="117"/>
      <c r="S20" s="117"/>
      <c r="T20" s="117"/>
      <c r="U20" s="138"/>
      <c r="V20" s="138">
        <f>S20/R20-1</f>
      </c>
      <c r="W20" s="137"/>
      <c r="X20" s="117"/>
      <c r="Y20" s="117"/>
      <c r="Z20" s="117"/>
      <c r="AA20" s="138"/>
      <c r="AB20" s="138">
        <f>Y20/X20-1</f>
      </c>
      <c r="AC20" s="137">
        <v>10</v>
      </c>
      <c r="AD20" s="117">
        <v>22.15</v>
      </c>
      <c r="AE20" s="117">
        <v>22.88</v>
      </c>
      <c r="AF20" s="117">
        <f>AE20*AC20</f>
        <v>228.8</v>
      </c>
      <c r="AG20" s="138">
        <f>AE20/Y20-1</f>
      </c>
      <c r="AH20" s="138">
        <f>AE20/AD20-1</f>
        <v>0.0329571106094808</v>
      </c>
      <c r="AI20" s="137">
        <v>10</v>
      </c>
      <c r="AJ20" s="117">
        <v>22.15</v>
      </c>
      <c r="AK20" s="117">
        <v>21.49</v>
      </c>
      <c r="AL20" s="117">
        <f>AK20*AI20</f>
        <v>214.9</v>
      </c>
      <c r="AM20" s="138">
        <f>AK20/AE20-1</f>
        <v>-0.0607517482517483</v>
      </c>
      <c r="AN20" s="138">
        <f>AK20/AJ20-1</f>
        <v>-0.0297968397291196</v>
      </c>
      <c r="AO20" s="137">
        <v>10</v>
      </c>
      <c r="AP20" s="117">
        <v>22.15</v>
      </c>
      <c r="AQ20" s="117">
        <v>24.12</v>
      </c>
      <c r="AR20" s="117">
        <f>AQ20*AO20</f>
        <v>241.2</v>
      </c>
      <c r="AS20" s="138">
        <f>AQ20/AP20-1</f>
        <v>0.0889390519187359</v>
      </c>
      <c r="AT20" s="138">
        <f>AQ20/AP20-1</f>
        <v>0.0889390519187359</v>
      </c>
      <c r="AU20" s="137">
        <f>AO20</f>
        <v>10</v>
      </c>
      <c r="AV20" s="117">
        <f>AP20</f>
        <v>22.15</v>
      </c>
      <c r="AW20" s="117">
        <v>22.64</v>
      </c>
      <c r="AX20" s="117">
        <f>AW20*AU20</f>
        <v>226.4</v>
      </c>
      <c r="AY20" s="138">
        <f>AW20/AQ20-1</f>
        <v>-0.0613598673300166</v>
      </c>
      <c r="AZ20" s="138">
        <f>AW20/AV20-1</f>
        <v>0.0221218961625282</v>
      </c>
      <c r="BA20" s="137">
        <f>AU20</f>
        <v>10</v>
      </c>
      <c r="BB20" s="117">
        <f>AV20</f>
        <v>22.15</v>
      </c>
      <c r="BC20" s="117"/>
      <c r="BD20" s="117"/>
      <c r="BE20" s="138"/>
      <c r="BF20" s="138">
        <f>BC20/BB20-1</f>
        <v>-1</v>
      </c>
      <c r="BG20" s="137"/>
      <c r="BH20" s="117"/>
      <c r="BI20" s="117"/>
      <c r="BJ20" s="117"/>
      <c r="BK20" s="138"/>
      <c r="BL20" s="138">
        <f>BI20/BH20-1</f>
      </c>
      <c r="BM20" s="137"/>
      <c r="BN20" s="117"/>
      <c r="BO20" s="117"/>
      <c r="BP20" s="117"/>
      <c r="BQ20" s="138"/>
      <c r="BR20" s="138">
        <f>BO20/BN20-1</f>
      </c>
      <c r="BS20" s="137"/>
      <c r="BT20" s="117"/>
      <c r="BU20" s="117"/>
      <c r="BV20" s="117"/>
      <c r="BW20" s="138"/>
      <c r="BX20" s="139">
        <f>BU20/BT20-1</f>
      </c>
    </row>
    <row r="21" ht="25.05" customHeight="1">
      <c r="A21" t="s" s="122">
        <v>28</v>
      </c>
      <c r="B21" s="116"/>
      <c r="C21" s="117"/>
      <c r="D21" s="117"/>
      <c r="E21" s="137"/>
      <c r="F21" s="117"/>
      <c r="G21" s="117"/>
      <c r="H21" s="117"/>
      <c r="I21" s="138"/>
      <c r="J21" s="138">
        <f>G21/F21-1</f>
      </c>
      <c r="K21" s="137"/>
      <c r="L21" s="117"/>
      <c r="M21" s="117"/>
      <c r="N21" s="117"/>
      <c r="O21" s="138"/>
      <c r="P21" s="138">
        <f>M21/B21-1</f>
      </c>
      <c r="Q21" s="137"/>
      <c r="R21" s="117"/>
      <c r="S21" s="117"/>
      <c r="T21" s="117"/>
      <c r="U21" s="138"/>
      <c r="V21" s="138">
        <f>S21/R21-1</f>
      </c>
      <c r="W21" s="137"/>
      <c r="X21" s="117"/>
      <c r="Y21" s="117"/>
      <c r="Z21" s="117"/>
      <c r="AA21" s="138"/>
      <c r="AB21" s="138">
        <f>Y21/X21-1</f>
      </c>
      <c r="AC21" s="137"/>
      <c r="AD21" s="117"/>
      <c r="AE21" s="117"/>
      <c r="AF21" s="117"/>
      <c r="AG21" s="138"/>
      <c r="AH21" s="138">
        <f>AE21/AD21-1</f>
      </c>
      <c r="AI21" s="137"/>
      <c r="AJ21" s="117"/>
      <c r="AK21" s="117"/>
      <c r="AL21" s="117"/>
      <c r="AM21" s="138"/>
      <c r="AN21" s="138">
        <f>AK21/AJ21-1</f>
      </c>
      <c r="AO21" s="137"/>
      <c r="AP21" s="117"/>
      <c r="AQ21" s="117"/>
      <c r="AR21" s="117"/>
      <c r="AS21" s="138"/>
      <c r="AT21" s="138">
        <f>AQ21/AP21-1</f>
      </c>
      <c r="AU21" s="137">
        <v>1</v>
      </c>
      <c r="AV21" s="117">
        <v>110.57</v>
      </c>
      <c r="AW21" s="117">
        <v>101.98</v>
      </c>
      <c r="AX21" s="117">
        <f>AW21*AU21</f>
        <v>101.98</v>
      </c>
      <c r="AY21" s="138">
        <f>AW21/AQ21-1</f>
      </c>
      <c r="AZ21" s="138">
        <f>AW21/AV21-1</f>
        <v>-0.07768834222664379</v>
      </c>
      <c r="BA21" s="137">
        <f>AU21</f>
        <v>1</v>
      </c>
      <c r="BB21" s="117">
        <f>AV21</f>
        <v>110.57</v>
      </c>
      <c r="BC21" s="117"/>
      <c r="BD21" s="117"/>
      <c r="BE21" s="138"/>
      <c r="BF21" s="138">
        <f>BC21/BB21-1</f>
        <v>-1</v>
      </c>
      <c r="BG21" s="137"/>
      <c r="BH21" s="117"/>
      <c r="BI21" s="117"/>
      <c r="BJ21" s="117"/>
      <c r="BK21" s="138"/>
      <c r="BL21" s="138">
        <f>BI21/BH21-1</f>
      </c>
      <c r="BM21" s="137"/>
      <c r="BN21" s="117"/>
      <c r="BO21" s="117"/>
      <c r="BP21" s="117"/>
      <c r="BQ21" s="138"/>
      <c r="BR21" s="138">
        <f>BO21/BN21-1</f>
      </c>
      <c r="BS21" s="137"/>
      <c r="BT21" s="117"/>
      <c r="BU21" s="117"/>
      <c r="BV21" s="117"/>
      <c r="BW21" s="138"/>
      <c r="BX21" s="139">
        <f>BU21/BT21-1</f>
      </c>
    </row>
    <row r="22" ht="25.05" customHeight="1">
      <c r="A22" s="123"/>
      <c r="B22" s="140"/>
      <c r="C22" s="126"/>
      <c r="D22" s="126">
        <f>SUM(D3:D18)</f>
        <v>3898.06</v>
      </c>
      <c r="E22" s="141"/>
      <c r="F22" s="141"/>
      <c r="G22" s="141"/>
      <c r="H22" s="126">
        <f>SUM(H4:H18)</f>
        <v>4030.12</v>
      </c>
      <c r="I22" s="142">
        <f>H22/D22-1</f>
        <v>0.0338783907892644</v>
      </c>
      <c r="J22" s="141"/>
      <c r="K22" s="141"/>
      <c r="L22" s="141"/>
      <c r="M22" s="141"/>
      <c r="N22" s="126">
        <f>SUM(N4:N18)</f>
        <v>4318.98</v>
      </c>
      <c r="O22" s="142">
        <f>N22/H22-1</f>
        <v>0.0716752851031731</v>
      </c>
      <c r="P22" s="141"/>
      <c r="Q22" s="141"/>
      <c r="R22" s="141"/>
      <c r="S22" s="141"/>
      <c r="T22" s="126">
        <f>SUM(T4:T18)</f>
        <v>4719.12</v>
      </c>
      <c r="U22" s="142">
        <f>T22/N22-1</f>
        <v>0.09264687495658699</v>
      </c>
      <c r="V22" s="141"/>
      <c r="W22" s="141"/>
      <c r="X22" s="141"/>
      <c r="Y22" s="141"/>
      <c r="Z22" s="126">
        <f>SUM(Z4:Z19)</f>
        <v>4408.14</v>
      </c>
      <c r="AA22" s="142">
        <f>Z22/T22-1</f>
        <v>-0.06589787926562581</v>
      </c>
      <c r="AB22" s="141"/>
      <c r="AC22" s="141"/>
      <c r="AD22" s="141"/>
      <c r="AE22" s="141"/>
      <c r="AF22" s="126">
        <f>SUM(AF4:AF20)</f>
        <v>4928.09</v>
      </c>
      <c r="AG22" s="142">
        <f>AF22/Z22-1</f>
        <v>0.117952242896097</v>
      </c>
      <c r="AH22" s="141"/>
      <c r="AI22" s="141"/>
      <c r="AJ22" s="141"/>
      <c r="AK22" s="141"/>
      <c r="AL22" s="126">
        <f>SUM(AL4:AL20)</f>
        <v>4486.2</v>
      </c>
      <c r="AM22" s="142">
        <f>AL22/AF22-1</f>
        <v>-0.0896675994147834</v>
      </c>
      <c r="AN22" s="141"/>
      <c r="AO22" s="141"/>
      <c r="AP22" s="141"/>
      <c r="AQ22" s="141"/>
      <c r="AR22" s="126">
        <f>SUM(AR4:AR20)</f>
        <v>4894.15</v>
      </c>
      <c r="AS22" s="142">
        <f>AR22/AL22-1</f>
        <v>0.09093442111363741</v>
      </c>
      <c r="AT22" s="141"/>
      <c r="AU22" s="141"/>
      <c r="AV22" s="141"/>
      <c r="AW22" s="141"/>
      <c r="AX22" s="126">
        <f>SUM(AX4:AX21)</f>
        <v>4678.14</v>
      </c>
      <c r="AY22" s="142">
        <f>AX22/AR22-1</f>
        <v>-0.0441363668869977</v>
      </c>
      <c r="AZ22" s="141"/>
      <c r="BA22" s="141"/>
      <c r="BB22" s="141"/>
      <c r="BC22" s="141"/>
      <c r="BD22" s="126">
        <f>SUM(BD4:BD17)</f>
        <v>0</v>
      </c>
      <c r="BE22" s="142">
        <f>BD22/AX22-1</f>
        <v>-1</v>
      </c>
      <c r="BF22" s="141"/>
      <c r="BG22" s="141"/>
      <c r="BH22" s="141"/>
      <c r="BI22" s="141"/>
      <c r="BJ22" s="126">
        <f>SUM(BJ4:BJ17)</f>
        <v>0</v>
      </c>
      <c r="BK22" s="142">
        <f>BJ22/BD22-1</f>
      </c>
      <c r="BL22" s="141"/>
      <c r="BM22" s="141"/>
      <c r="BN22" s="141"/>
      <c r="BO22" s="141"/>
      <c r="BP22" s="126">
        <f>SUM(BP4:BP17)</f>
        <v>0</v>
      </c>
      <c r="BQ22" s="142">
        <f>BP22/BJ22-1</f>
      </c>
      <c r="BR22" s="141"/>
      <c r="BS22" s="141"/>
      <c r="BT22" s="141"/>
      <c r="BU22" s="141"/>
      <c r="BV22" s="126">
        <f>SUM(BV4:BV17)</f>
        <v>0</v>
      </c>
      <c r="BW22" s="142">
        <f>BV22/BP22-1</f>
      </c>
      <c r="BX22" s="143"/>
    </row>
  </sheetData>
  <mergeCells count="13">
    <mergeCell ref="A1:BX1"/>
    <mergeCell ref="E2:J2"/>
    <mergeCell ref="K2:P2"/>
    <mergeCell ref="Q2:V2"/>
    <mergeCell ref="W2:AB2"/>
    <mergeCell ref="AC2:AH2"/>
    <mergeCell ref="AI2:AN2"/>
    <mergeCell ref="AO2:AT2"/>
    <mergeCell ref="AU2:AZ2"/>
    <mergeCell ref="BA2:BF2"/>
    <mergeCell ref="BG2:BL2"/>
    <mergeCell ref="BM2:BR2"/>
    <mergeCell ref="BS2:BX2"/>
  </mergeCells>
  <conditionalFormatting sqref="I4 O4 U4 AA4 AG4 AM4 AS4 AY4 BE4 BK4 BQ4 BW4 I5 O5 U5 AA5 AG5 AM5 AS5 AY5 BE5 BK5 BQ5 BW5 I6 O6 U6 AA6 AG6 AM6 AS6 AY6 BE6 BK6 BQ6 BW6 I7 O7 U7 AA7 AG7 AM7 AS7 AY7 BE7 BK7 BQ7 BW7 I8 O8 U8 AA8 AG8 AM8 AS8 AY8 BE8 BK8 BQ8 BW8 I9 O9 U9 AA9 AG9 AM9 AS9 AY9 BE9 BK9 BQ9 BW9 I10 O10 U10 AA10 AG10 AM10 AS10 AY10 BE10 BK10 BQ10 BW10 I11 O11 U11 AA11 AG11 AM11 AS11 AY11 BE11 BK11 BQ11 BW11 I12 O12 U12 AA12 AG12 AM12 AS12 AY12 BE12 BK12 BQ12 BW12 I13 O13 U13 AA13 AG13 AM13 AS13 AY13 BE13 BK13 BQ13 BW13 I14 O14 U14 AA14 AG14 AM14 AS14 AY14 BE14 BK14 BQ14 BW14 I15 O15 U15 AA15 AG15 AM15 AS15 AY15 BE15 BK15 BQ15 BW15 I16 O16 U16 AA16 AG16 AM16 AS16 AY16 BE16 BK16 BQ16 BW16 I17 O17 U17 AA17 AG17 AM17 AS17 AY17 BE17 BK17 BQ17 BW17 I18 O18 U18 AA18 AG18 AM18 AS18 AY18 BE18 BK18 BQ18 BW18 I19 O19 U19 AA19 AG19 AM19 AS19 AY19 BE19 BK19 BQ19 BW19 I20 O20 U20 AA20 AG20 AM20 AS20 AY20 BE20 BK20 BQ20 BW20 I21 O21 U21 AA21 AG21 AM21 AS21 AY21 BE21 BK21 BQ21 BW21">
    <cfRule type="cellIs" dxfId="0" priority="1" operator="lessThan" stopIfTrue="1">
      <formula>0</formula>
    </cfRule>
  </conditionalFormatting>
  <conditionalFormatting sqref="J4 P4 V4 AB4 AH4 AN4 AT4 AZ4 BF4 BL4 BR4 BX4 J5 P5 V5 AB5 AH5 AN5 AT5 AZ5 BF5 BL5 BR5 BX5 J6 P6 V6 AB6 AH6 AN6 AT6 AZ6 BF6 BL6 BR6 BX6 J7 P7 V7 AB7 AH7 AN7 AT7 AZ7 BF7 BL7 BR7 BX7 J8 P8 V8 AB8 AH8 AN8 AT8 AZ8 BF8 BL8 BR8 BX8 J9 P9 V9 AB9 AH9 AN9 AT9 AZ9 BF9 BL9 BR9 BX9 J10 P10 V10 AB10 AH10 AN10 AT10 AZ10 BF10 BL10 BR10 BX10 J11 P11 V11 AB11 AH11 AN11 AT11 AZ11 BF11 BL11 BR11 BX11 J12 P12 V12 AB12 AH12 AN12 AT12 AZ12 BF12 BL12 BR12 BX12 J13 P13 V13 AB13 AH13 AN13 AT13 AZ13 BF13 BL13 BR13 BX13 J14 P14 V14 AB14 AH14 AN14 AT14 AZ14 BF14 BL14 BR14 BX14 J15 P15 V15 AB15 AH15 AN15 AT15 AZ15 BF15 BL15 BR15 BX15 J16 P16 V16 AB16 AH16 AN16 AT16 AZ16 BF16 BL16 BR16 BX16 J17 P17 V17 AB17 AH17 AN17 AT17 AZ17 BF17 BL17 BR17 BX17 J18 P18 V18 AB18 AH18 AN18 AT18 AZ18 BF18 BL18 BR18 BX18 J19 P19 V19 AB19 AH19 AN19 AT19 AZ19 BF19 BL19 BR19 BX19 J20 P20 V20 AB20 AH20 AN20 AT20 AZ20 BF20 BL20 BR20 BX20 J21 P21 V21 AB21 AH21 AN21 AT21 AZ21 BF21 BL21 BR21 BX21">
    <cfRule type="cellIs" dxfId="1" priority="1" operator="lessThanOrEqual" stopIfTrue="1">
      <formula>0</formula>
    </cfRule>
  </conditionalFormatting>
  <pageMargins left="0.5" right="0.5" top="0.75" bottom="0.75" header="0.277778" footer="0.277778"/>
  <pageSetup firstPageNumber="1" fitToHeight="1" fitToWidth="1" scale="72" useFirstPageNumber="0" orientation="portrait" pageOrder="downThenOver"/>
  <headerFooter>
    <oddFooter>&amp;C&amp;"Helvetica Neue,Regular"&amp;12&amp;KFEFFFE&amp;P</oddFooter>
  </headerFooter>
  <drawing r:id="rId1"/>
  <legacyDrawing r:id="rId2"/>
</worksheet>
</file>

<file path=xl/worksheets/sheet1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6384" width="10" style="144" customWidth="1"/>
  </cols>
  <sheetData/>
  <pageMargins left="0.5" right="0.5" top="0.75" bottom="0.75" header="0.277778" footer="0.277778"/>
  <pageSetup firstPageNumber="1" fitToHeight="1" fitToWidth="1" scale="72" useFirstPageNumber="0" orientation="portrait" pageOrder="downThenOver"/>
  <headerFooter>
    <oddFooter>&amp;C&amp;"Helvetica Neue,Regular"&amp;12&amp;KFEFFFE&amp;P</oddFooter>
  </headerFooter>
  <drawing r:id="rId1"/>
</worksheet>
</file>

<file path=xl/worksheets/sheet2.xml><?xml version="1.0" encoding="utf-8"?>
<worksheet xmlns:r="http://schemas.openxmlformats.org/officeDocument/2006/relationships" xmlns="http://schemas.openxmlformats.org/spreadsheetml/2006/main">
  <dimension ref="A2:E14"/>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3" width="16.3516" style="6" customWidth="1"/>
    <col min="4" max="4" width="18.6875" style="6" customWidth="1"/>
    <col min="5" max="5" width="16.3516" style="6" customWidth="1"/>
    <col min="6" max="16384" width="16.3516" style="6" customWidth="1"/>
  </cols>
  <sheetData>
    <row r="1" ht="33.45" customHeight="1">
      <c r="A1" t="s" s="7">
        <v>5</v>
      </c>
      <c r="B1" s="7"/>
      <c r="C1" s="7"/>
      <c r="D1" s="7"/>
      <c r="E1" s="7"/>
    </row>
    <row r="2" ht="42.3" customHeight="1">
      <c r="A2" t="s" s="8">
        <v>7</v>
      </c>
      <c r="B2" t="s" s="9">
        <v>8</v>
      </c>
      <c r="C2" t="s" s="9">
        <v>9</v>
      </c>
      <c r="D2" t="s" s="9">
        <v>10</v>
      </c>
      <c r="E2" t="s" s="10">
        <v>11</v>
      </c>
    </row>
    <row r="3" ht="25.3" customHeight="1">
      <c r="A3" s="11">
        <v>44586</v>
      </c>
      <c r="B3" s="12">
        <v>115</v>
      </c>
      <c r="C3" s="13">
        <f>D3*B3</f>
        <v>641.079</v>
      </c>
      <c r="D3" s="14">
        <v>5.5746</v>
      </c>
      <c r="E3" s="15">
        <v>5.5535</v>
      </c>
    </row>
    <row r="4" ht="25.05" customHeight="1">
      <c r="A4" s="16">
        <v>44607</v>
      </c>
      <c r="B4" s="17">
        <v>115</v>
      </c>
      <c r="C4" s="18">
        <f>D4*B4</f>
        <v>609.4885</v>
      </c>
      <c r="D4" s="19">
        <v>5.2999</v>
      </c>
      <c r="E4" s="20">
        <v>5.2798</v>
      </c>
    </row>
    <row r="5" ht="25.05" customHeight="1">
      <c r="A5" s="16">
        <v>44638</v>
      </c>
      <c r="B5" s="17">
        <v>115</v>
      </c>
      <c r="C5" s="18">
        <f>D5*B5</f>
        <v>595.3665</v>
      </c>
      <c r="D5" s="19">
        <v>5.1771</v>
      </c>
      <c r="E5" s="20">
        <v>5.1575</v>
      </c>
    </row>
    <row r="6" ht="25.05" customHeight="1">
      <c r="A6" s="16">
        <v>44665</v>
      </c>
      <c r="B6" s="17">
        <v>115</v>
      </c>
      <c r="C6" s="18">
        <f>D6*B6</f>
        <v>556.7380000000001</v>
      </c>
      <c r="D6" s="19">
        <v>4.8412</v>
      </c>
      <c r="E6" s="20">
        <v>4.8229</v>
      </c>
    </row>
    <row r="7" ht="25.05" customHeight="1">
      <c r="A7" s="16">
        <v>44700</v>
      </c>
      <c r="B7" s="17">
        <v>230</v>
      </c>
      <c r="C7" s="18">
        <f>D7*B7</f>
        <v>1164.881</v>
      </c>
      <c r="D7" s="19">
        <v>5.0647</v>
      </c>
      <c r="E7" s="20">
        <v>5.0455</v>
      </c>
    </row>
    <row r="8" ht="25.05" customHeight="1">
      <c r="A8" s="16">
        <v>44757</v>
      </c>
      <c r="B8" s="17">
        <v>115</v>
      </c>
      <c r="C8" s="18">
        <f>D8*B8</f>
        <v>635.9385</v>
      </c>
      <c r="D8" s="19">
        <v>5.5299</v>
      </c>
      <c r="E8" s="20">
        <v>5.509</v>
      </c>
    </row>
    <row r="9" ht="25.05" customHeight="1">
      <c r="A9" s="16">
        <v>44783</v>
      </c>
      <c r="B9" s="17">
        <v>115</v>
      </c>
      <c r="C9" s="18">
        <f>D9*B9</f>
        <v>595.7115</v>
      </c>
      <c r="D9" s="19">
        <v>5.1801</v>
      </c>
      <c r="E9" s="20">
        <v>5.1605</v>
      </c>
    </row>
    <row r="10" ht="25.05" customHeight="1">
      <c r="A10" s="21"/>
      <c r="B10" s="17"/>
      <c r="C10" s="18"/>
      <c r="D10" s="19"/>
      <c r="E10" s="20"/>
    </row>
    <row r="11" ht="25.05" customHeight="1">
      <c r="A11" s="21"/>
      <c r="B11" s="17"/>
      <c r="C11" s="18"/>
      <c r="D11" s="19"/>
      <c r="E11" s="20"/>
    </row>
    <row r="12" ht="25.05" customHeight="1">
      <c r="A12" s="21"/>
      <c r="B12" s="17"/>
      <c r="C12" s="18"/>
      <c r="D12" s="19"/>
      <c r="E12" s="20"/>
    </row>
    <row r="13" ht="25.05" customHeight="1">
      <c r="A13" s="21"/>
      <c r="B13" s="17"/>
      <c r="C13" s="18"/>
      <c r="D13" s="19"/>
      <c r="E13" s="20"/>
    </row>
    <row r="14" ht="25.05" customHeight="1">
      <c r="A14" t="s" s="22">
        <v>12</v>
      </c>
      <c r="B14" s="23">
        <f>SUM(B3:B13)</f>
        <v>920</v>
      </c>
      <c r="C14" s="24">
        <f>SUM(C3:C13)</f>
        <v>4799.203</v>
      </c>
      <c r="D14" s="25">
        <f>C14/B14</f>
        <v>5.216525</v>
      </c>
      <c r="E14" s="26"/>
    </row>
  </sheetData>
  <mergeCells count="1">
    <mergeCell ref="A1:E1"/>
  </mergeCells>
  <pageMargins left="0.5" right="0.5" top="0.75" bottom="0.75" header="0.277778" footer="0.277778"/>
  <pageSetup firstPageNumber="1" fitToHeight="1" fitToWidth="1" scale="72" useFirstPageNumber="0" orientation="portrait" pageOrder="downThenOver"/>
  <headerFooter>
    <oddFooter>&amp;C&amp;"Helvetica Neue,Regular"&amp;12&amp;KFEFFFE&amp;P</oddFooter>
  </headerFooter>
</worksheet>
</file>

<file path=xl/worksheets/sheet3.xml><?xml version="1.0" encoding="utf-8"?>
<worksheet xmlns:r="http://schemas.openxmlformats.org/officeDocument/2006/relationships" xmlns="http://schemas.openxmlformats.org/spreadsheetml/2006/main">
  <dimension ref="A2:H17"/>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6.3516" style="27" customWidth="1"/>
    <col min="2" max="2" width="21.2578" style="27" customWidth="1"/>
    <col min="3" max="8" width="16.3516" style="27" customWidth="1"/>
    <col min="9" max="16384" width="16.3516" style="27" customWidth="1"/>
  </cols>
  <sheetData>
    <row r="1" ht="33.45" customHeight="1">
      <c r="A1" t="s" s="7">
        <v>13</v>
      </c>
      <c r="B1" s="7"/>
      <c r="C1" s="7"/>
      <c r="D1" s="7"/>
      <c r="E1" s="7"/>
      <c r="F1" s="7"/>
      <c r="G1" s="7"/>
      <c r="H1" s="7"/>
    </row>
    <row r="2" ht="42.3" customHeight="1">
      <c r="A2" t="s" s="28">
        <v>7</v>
      </c>
      <c r="B2" t="s" s="29">
        <v>15</v>
      </c>
      <c r="C2" t="s" s="29">
        <v>16</v>
      </c>
      <c r="D2" t="s" s="29">
        <v>17</v>
      </c>
      <c r="E2" t="s" s="29">
        <v>18</v>
      </c>
      <c r="F2" t="s" s="29">
        <v>19</v>
      </c>
      <c r="G2" t="s" s="29">
        <v>20</v>
      </c>
      <c r="H2" t="s" s="30">
        <v>21</v>
      </c>
    </row>
    <row r="3" ht="25.3" customHeight="1">
      <c r="A3" s="31">
        <v>44587</v>
      </c>
      <c r="B3" t="s" s="32">
        <v>22</v>
      </c>
      <c r="C3" s="33">
        <v>3</v>
      </c>
      <c r="D3" t="s" s="34">
        <v>23</v>
      </c>
      <c r="E3" s="35">
        <v>44.63</v>
      </c>
      <c r="F3" s="35">
        <f>C3*E3</f>
        <v>133.89</v>
      </c>
      <c r="G3" s="36">
        <v>5.4324</v>
      </c>
      <c r="H3" s="37">
        <f>F3*G3</f>
        <v>727.344036</v>
      </c>
    </row>
    <row r="4" ht="25.05" customHeight="1">
      <c r="A4" s="38">
        <v>44617</v>
      </c>
      <c r="B4" t="s" s="39">
        <v>22</v>
      </c>
      <c r="C4" s="40">
        <v>3</v>
      </c>
      <c r="D4" t="s" s="41">
        <v>24</v>
      </c>
      <c r="E4" s="42">
        <v>43.42</v>
      </c>
      <c r="F4" s="42">
        <f>C4*E4</f>
        <v>130.26</v>
      </c>
      <c r="G4" s="43">
        <v>5.1394</v>
      </c>
      <c r="H4" s="44">
        <f>F4*G4</f>
        <v>669.458244</v>
      </c>
    </row>
    <row r="5" ht="25.05" customHeight="1">
      <c r="A5" s="38">
        <v>44643</v>
      </c>
      <c r="B5" t="s" s="39">
        <v>22</v>
      </c>
      <c r="C5" s="40">
        <v>3</v>
      </c>
      <c r="D5" t="s" s="41">
        <v>25</v>
      </c>
      <c r="E5" s="42">
        <v>27.33</v>
      </c>
      <c r="F5" s="42">
        <f>C5*E5</f>
        <v>81.98999999999999</v>
      </c>
      <c r="G5" s="43">
        <v>4.8704</v>
      </c>
      <c r="H5" s="44">
        <f>F5*G5</f>
        <v>399.324096</v>
      </c>
    </row>
    <row r="6" ht="25.05" customHeight="1">
      <c r="A6" s="38">
        <v>44678</v>
      </c>
      <c r="B6" t="s" s="39">
        <v>22</v>
      </c>
      <c r="C6" s="40">
        <v>11</v>
      </c>
      <c r="D6" t="s" s="41">
        <v>26</v>
      </c>
      <c r="E6" s="42">
        <v>9.98</v>
      </c>
      <c r="F6" s="42">
        <f>C6*E6</f>
        <v>109.78</v>
      </c>
      <c r="G6" s="43">
        <v>5.0167</v>
      </c>
      <c r="H6" s="44">
        <f>F6*G6</f>
        <v>550.733326</v>
      </c>
    </row>
    <row r="7" ht="25.05" customHeight="1">
      <c r="A7" s="38">
        <v>44705</v>
      </c>
      <c r="B7" t="s" s="39">
        <v>22</v>
      </c>
      <c r="C7" s="40">
        <v>10</v>
      </c>
      <c r="D7" t="s" s="41">
        <v>27</v>
      </c>
      <c r="E7" s="42">
        <v>22.15</v>
      </c>
      <c r="F7" s="42">
        <f>C7*E7</f>
        <v>221.5</v>
      </c>
      <c r="G7" s="43">
        <v>4.8106</v>
      </c>
      <c r="H7" s="44">
        <f>F7*G7</f>
        <v>1065.5479</v>
      </c>
    </row>
    <row r="8" ht="25.05" customHeight="1">
      <c r="A8" s="38">
        <v>44762</v>
      </c>
      <c r="B8" t="s" s="39">
        <v>22</v>
      </c>
      <c r="C8" s="40">
        <v>3</v>
      </c>
      <c r="D8" t="s" s="41">
        <v>24</v>
      </c>
      <c r="E8" s="42">
        <v>34.73</v>
      </c>
      <c r="F8" s="42">
        <f>C8*E8</f>
        <v>104.19</v>
      </c>
      <c r="G8" s="43">
        <v>5.4288</v>
      </c>
      <c r="H8" s="44">
        <f>F8*G8</f>
        <v>565.626672</v>
      </c>
    </row>
    <row r="9" ht="25.05" customHeight="1">
      <c r="A9" s="38">
        <v>44783</v>
      </c>
      <c r="B9" t="s" s="39">
        <v>22</v>
      </c>
      <c r="C9" s="40">
        <v>1</v>
      </c>
      <c r="D9" t="s" s="41">
        <v>28</v>
      </c>
      <c r="E9" s="42">
        <v>110.57</v>
      </c>
      <c r="F9" s="42">
        <f>C9*E9</f>
        <v>110.57</v>
      </c>
      <c r="G9" s="43">
        <v>5.0497</v>
      </c>
      <c r="H9" s="44">
        <f>F9*G9</f>
        <v>558.345329</v>
      </c>
    </row>
    <row r="10" ht="25.05" customHeight="1">
      <c r="A10" s="45"/>
      <c r="B10" s="46"/>
      <c r="C10" s="47"/>
      <c r="D10" s="47"/>
      <c r="E10" s="42"/>
      <c r="F10" s="42"/>
      <c r="G10" s="43"/>
      <c r="H10" s="44"/>
    </row>
    <row r="11" ht="25.05" customHeight="1">
      <c r="A11" s="45"/>
      <c r="B11" s="46"/>
      <c r="C11" s="47"/>
      <c r="D11" s="47"/>
      <c r="E11" s="42"/>
      <c r="F11" s="42"/>
      <c r="G11" s="43"/>
      <c r="H11" s="44"/>
    </row>
    <row r="12" ht="25.05" customHeight="1">
      <c r="A12" s="45"/>
      <c r="B12" s="46"/>
      <c r="C12" s="47"/>
      <c r="D12" s="47"/>
      <c r="E12" s="42"/>
      <c r="F12" s="42"/>
      <c r="G12" s="43"/>
      <c r="H12" s="44"/>
    </row>
    <row r="13" ht="25.05" customHeight="1">
      <c r="A13" s="45"/>
      <c r="B13" s="46"/>
      <c r="C13" s="47"/>
      <c r="D13" s="47"/>
      <c r="E13" s="42"/>
      <c r="F13" s="42"/>
      <c r="G13" s="43"/>
      <c r="H13" s="44"/>
    </row>
    <row r="14" ht="25.05" customHeight="1">
      <c r="A14" s="45"/>
      <c r="B14" s="46"/>
      <c r="C14" s="47"/>
      <c r="D14" s="47"/>
      <c r="E14" s="42"/>
      <c r="F14" s="42"/>
      <c r="G14" s="43"/>
      <c r="H14" s="44"/>
    </row>
    <row r="15" ht="25.05" customHeight="1">
      <c r="A15" s="45"/>
      <c r="B15" s="46"/>
      <c r="C15" s="47"/>
      <c r="D15" s="47"/>
      <c r="E15" s="42"/>
      <c r="F15" s="42"/>
      <c r="G15" s="43"/>
      <c r="H15" s="44"/>
    </row>
    <row r="16" ht="25.05" customHeight="1">
      <c r="A16" s="45"/>
      <c r="B16" s="46"/>
      <c r="C16" s="47"/>
      <c r="D16" s="47"/>
      <c r="E16" s="42"/>
      <c r="F16" s="42"/>
      <c r="G16" s="43"/>
      <c r="H16" s="48"/>
    </row>
    <row r="17" ht="25.05" customHeight="1">
      <c r="A17" t="s" s="49">
        <v>29</v>
      </c>
      <c r="B17" s="50"/>
      <c r="C17" s="51"/>
      <c r="D17" s="51"/>
      <c r="E17" s="52"/>
      <c r="F17" s="52">
        <f>SUM(F3:F15)</f>
        <v>892.1799999999999</v>
      </c>
      <c r="G17" s="53">
        <f>H17/F17</f>
        <v>5.08460131699881</v>
      </c>
      <c r="H17" s="54">
        <f>SUM(H3:H15)</f>
        <v>4536.379603</v>
      </c>
    </row>
  </sheetData>
  <mergeCells count="1">
    <mergeCell ref="A1:H1"/>
  </mergeCells>
  <hyperlinks>
    <hyperlink ref="G2" r:id="rId1" location="" tooltip="" display="Dólar de Venda"/>
  </hyperlinks>
  <pageMargins left="0.5" right="0.5" top="0.75" bottom="0.75" header="0.277778" footer="0.277778"/>
  <pageSetup firstPageNumber="1" fitToHeight="1" fitToWidth="1" scale="72" useFirstPageNumber="0" orientation="portrait" pageOrder="downThenOver"/>
  <headerFooter>
    <oddFooter>&amp;C&amp;"Helvetica Neue,Regular"&amp;12&amp;KFEFFFE&amp;P</oddFooter>
  </headerFooter>
</worksheet>
</file>

<file path=xl/worksheets/sheet4.xml><?xml version="1.0" encoding="utf-8"?>
<worksheet xmlns:r="http://schemas.openxmlformats.org/officeDocument/2006/relationships" xmlns="http://schemas.openxmlformats.org/spreadsheetml/2006/main">
  <dimension ref="A2:N14"/>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6.3516" style="55" customWidth="1"/>
    <col min="2" max="2" width="21.2578" style="55" customWidth="1"/>
    <col min="3" max="14" width="16.3516" style="55" customWidth="1"/>
    <col min="15" max="16384" width="16.3516" style="55" customWidth="1"/>
  </cols>
  <sheetData>
    <row r="1" ht="33.45" customHeight="1">
      <c r="A1" t="s" s="7">
        <v>30</v>
      </c>
      <c r="B1" s="7"/>
      <c r="C1" s="7"/>
      <c r="D1" s="7"/>
      <c r="E1" s="7"/>
      <c r="F1" s="7"/>
      <c r="G1" s="7"/>
      <c r="H1" s="7"/>
      <c r="I1" s="7"/>
      <c r="J1" s="7"/>
      <c r="K1" s="7"/>
      <c r="L1" s="7"/>
      <c r="M1" s="7"/>
      <c r="N1" s="7"/>
    </row>
    <row r="2" ht="42.3" customHeight="1">
      <c r="A2" t="s" s="28">
        <v>7</v>
      </c>
      <c r="B2" t="s" s="29">
        <v>15</v>
      </c>
      <c r="C2" t="s" s="29">
        <v>16</v>
      </c>
      <c r="D2" t="s" s="29">
        <v>17</v>
      </c>
      <c r="E2" t="s" s="29">
        <v>18</v>
      </c>
      <c r="F2" t="s" s="29">
        <v>32</v>
      </c>
      <c r="G2" t="s" s="29">
        <v>33</v>
      </c>
      <c r="H2" t="s" s="29">
        <v>34</v>
      </c>
      <c r="I2" t="s" s="29">
        <v>35</v>
      </c>
      <c r="J2" t="s" s="29">
        <v>36</v>
      </c>
      <c r="K2" t="s" s="29">
        <v>37</v>
      </c>
      <c r="L2" t="s" s="29">
        <v>38</v>
      </c>
      <c r="M2" t="s" s="29">
        <v>39</v>
      </c>
      <c r="N2" t="s" s="30">
        <v>40</v>
      </c>
    </row>
    <row r="3" ht="25.3" customHeight="1">
      <c r="A3" s="31">
        <v>44267</v>
      </c>
      <c r="B3" t="s" s="32">
        <v>41</v>
      </c>
      <c r="C3" s="33">
        <v>1</v>
      </c>
      <c r="D3" t="s" s="34">
        <v>42</v>
      </c>
      <c r="E3" s="35">
        <v>14.72</v>
      </c>
      <c r="F3" s="35">
        <v>14.72</v>
      </c>
      <c r="G3" s="36">
        <v>5.5634</v>
      </c>
      <c r="H3" s="56">
        <f>G3*F3</f>
        <v>81.893248</v>
      </c>
      <c r="I3" s="35">
        <v>13.85</v>
      </c>
      <c r="J3" s="57">
        <v>5.344</v>
      </c>
      <c r="K3" s="56">
        <f>I3*J3</f>
        <v>74.01439999999999</v>
      </c>
      <c r="L3" s="56"/>
      <c r="M3" s="35">
        <f>F3-I3</f>
        <v>0.87</v>
      </c>
      <c r="N3" s="37">
        <f>H3-K3</f>
        <v>7.878848</v>
      </c>
    </row>
    <row r="4" ht="25.05" customHeight="1">
      <c r="A4" s="38">
        <v>44790</v>
      </c>
      <c r="B4" t="s" s="39">
        <v>41</v>
      </c>
      <c r="C4" s="40">
        <v>10</v>
      </c>
      <c r="D4" t="s" s="41">
        <v>43</v>
      </c>
      <c r="E4" s="42">
        <v>15.65</v>
      </c>
      <c r="F4" s="42">
        <f>E4*C4</f>
        <v>156.5</v>
      </c>
      <c r="G4" s="43">
        <v>5.1779</v>
      </c>
      <c r="H4" s="58">
        <f>G4*F4</f>
        <v>810.34135</v>
      </c>
      <c r="I4" s="42">
        <v>230.3</v>
      </c>
      <c r="J4" s="59">
        <v>4.3728</v>
      </c>
      <c r="K4" s="58">
        <f>I4*J4</f>
        <v>1007.05584</v>
      </c>
      <c r="L4" s="58"/>
      <c r="M4" s="42">
        <f>F4-I4</f>
        <v>-73.8</v>
      </c>
      <c r="N4" s="44">
        <f>H4-K4</f>
        <v>-196.71449</v>
      </c>
    </row>
    <row r="5" ht="25.05" customHeight="1">
      <c r="A5" s="45"/>
      <c r="B5" s="46"/>
      <c r="C5" s="47"/>
      <c r="D5" s="47"/>
      <c r="E5" s="42"/>
      <c r="F5" s="42"/>
      <c r="G5" s="43"/>
      <c r="H5" s="58"/>
      <c r="I5" s="42"/>
      <c r="J5" s="42"/>
      <c r="K5" s="42"/>
      <c r="L5" s="42"/>
      <c r="M5" s="58"/>
      <c r="N5" s="44"/>
    </row>
    <row r="6" ht="25.05" customHeight="1">
      <c r="A6" s="45"/>
      <c r="B6" s="46"/>
      <c r="C6" s="47"/>
      <c r="D6" s="47"/>
      <c r="E6" s="42"/>
      <c r="F6" s="42"/>
      <c r="G6" s="43"/>
      <c r="H6" s="58"/>
      <c r="I6" s="42"/>
      <c r="J6" s="42"/>
      <c r="K6" s="42"/>
      <c r="L6" s="42"/>
      <c r="M6" s="58"/>
      <c r="N6" s="44"/>
    </row>
    <row r="7" ht="25.05" customHeight="1">
      <c r="A7" s="45"/>
      <c r="B7" s="46"/>
      <c r="C7" s="47"/>
      <c r="D7" s="47"/>
      <c r="E7" s="42"/>
      <c r="F7" s="42"/>
      <c r="G7" s="43"/>
      <c r="H7" s="58"/>
      <c r="I7" s="42"/>
      <c r="J7" s="42"/>
      <c r="K7" s="42"/>
      <c r="L7" s="42"/>
      <c r="M7" s="58"/>
      <c r="N7" s="44"/>
    </row>
    <row r="8" ht="25.05" customHeight="1">
      <c r="A8" s="45"/>
      <c r="B8" s="46"/>
      <c r="C8" s="47"/>
      <c r="D8" s="47"/>
      <c r="E8" s="42"/>
      <c r="F8" s="42"/>
      <c r="G8" s="43"/>
      <c r="H8" s="58"/>
      <c r="I8" s="42"/>
      <c r="J8" s="42"/>
      <c r="K8" s="42"/>
      <c r="L8" s="42"/>
      <c r="M8" s="58"/>
      <c r="N8" s="44"/>
    </row>
    <row r="9" ht="25.05" customHeight="1">
      <c r="A9" s="60"/>
      <c r="B9" s="61"/>
      <c r="C9" s="62"/>
      <c r="D9" s="62"/>
      <c r="E9" s="63"/>
      <c r="F9" s="63"/>
      <c r="G9" s="64"/>
      <c r="H9" s="65"/>
      <c r="I9" s="63"/>
      <c r="J9" s="63"/>
      <c r="K9" s="63"/>
      <c r="L9" s="63"/>
      <c r="M9" s="65"/>
      <c r="N9" s="66"/>
    </row>
    <row r="10" ht="25.05" customHeight="1">
      <c r="A10" s="45"/>
      <c r="B10" s="46"/>
      <c r="C10" s="47"/>
      <c r="D10" s="47"/>
      <c r="E10" s="42"/>
      <c r="F10" s="42"/>
      <c r="G10" s="43"/>
      <c r="H10" s="58"/>
      <c r="I10" s="42"/>
      <c r="J10" s="42"/>
      <c r="K10" s="42"/>
      <c r="L10" s="42"/>
      <c r="M10" s="58"/>
      <c r="N10" s="44"/>
    </row>
    <row r="11" ht="25.05" customHeight="1">
      <c r="A11" s="45"/>
      <c r="B11" s="46"/>
      <c r="C11" s="47"/>
      <c r="D11" s="47"/>
      <c r="E11" s="42"/>
      <c r="F11" s="42"/>
      <c r="G11" s="43"/>
      <c r="H11" s="58"/>
      <c r="I11" s="42"/>
      <c r="J11" s="42"/>
      <c r="K11" s="42"/>
      <c r="L11" s="42"/>
      <c r="M11" s="58"/>
      <c r="N11" s="44"/>
    </row>
    <row r="12" ht="25.05" customHeight="1">
      <c r="A12" s="45"/>
      <c r="B12" s="46"/>
      <c r="C12" s="47"/>
      <c r="D12" s="47"/>
      <c r="E12" s="42"/>
      <c r="F12" s="42"/>
      <c r="G12" s="43"/>
      <c r="H12" s="58"/>
      <c r="I12" s="42"/>
      <c r="J12" s="42"/>
      <c r="K12" s="42"/>
      <c r="L12" s="42"/>
      <c r="M12" s="58"/>
      <c r="N12" s="44"/>
    </row>
    <row r="13" ht="25.05" customHeight="1">
      <c r="A13" s="45"/>
      <c r="B13" s="46"/>
      <c r="C13" s="47"/>
      <c r="D13" s="47"/>
      <c r="E13" s="42"/>
      <c r="F13" s="42"/>
      <c r="G13" s="43"/>
      <c r="H13" s="47"/>
      <c r="I13" s="67"/>
      <c r="J13" s="67"/>
      <c r="K13" s="67"/>
      <c r="L13" s="67"/>
      <c r="M13" s="47"/>
      <c r="N13" s="68"/>
    </row>
    <row r="14" ht="25.05" customHeight="1">
      <c r="A14" t="s" s="49">
        <v>29</v>
      </c>
      <c r="B14" s="50"/>
      <c r="C14" s="51"/>
      <c r="D14" s="51"/>
      <c r="E14" s="52"/>
      <c r="F14" s="52">
        <f>SUM(F3:F12)</f>
        <v>171.22</v>
      </c>
      <c r="G14" s="53"/>
      <c r="H14" s="69">
        <f>SUM(H3:H13)</f>
        <v>892.234598</v>
      </c>
      <c r="I14" s="70">
        <f>SUM(I3:I13)</f>
        <v>244.15</v>
      </c>
      <c r="J14" s="70"/>
      <c r="K14" s="70">
        <f>SUM(K3:K13)</f>
        <v>1081.07024</v>
      </c>
      <c r="L14" s="71">
        <f>SUM(L3:L13)</f>
        <v>0</v>
      </c>
      <c r="M14" s="52">
        <f>SUM(M3:M13)</f>
        <v>-72.93000000000001</v>
      </c>
      <c r="N14" s="72">
        <f>SUM(N3:N13)</f>
        <v>-188.835642</v>
      </c>
    </row>
  </sheetData>
  <mergeCells count="1">
    <mergeCell ref="A1:N1"/>
  </mergeCells>
  <hyperlinks>
    <hyperlink ref="G2" r:id="rId1" location="" tooltip="" display="Dólar de compra"/>
  </hyperlinks>
  <pageMargins left="0.5" right="0.5" top="0.75" bottom="0.75" header="0.277778" footer="0.277778"/>
  <pageSetup firstPageNumber="1" fitToHeight="1" fitToWidth="1" scale="72" useFirstPageNumber="0" orientation="portrait" pageOrder="downThenOver"/>
  <headerFooter>
    <oddFooter>&amp;C&amp;"Helvetica Neue,Regular"&amp;12&amp;KFEFFFE&amp;P</oddFooter>
  </headerFooter>
  <drawing r:id="rId2"/>
  <legacyDrawing r:id="rId3"/>
</worksheet>
</file>

<file path=xl/worksheets/sheet5.xml><?xml version="1.0" encoding="utf-8"?>
<worksheet xmlns:r="http://schemas.openxmlformats.org/officeDocument/2006/relationships" xmlns="http://schemas.openxmlformats.org/spreadsheetml/2006/main">
  <dimension ref="A2:J11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0" width="16.3516" style="73" customWidth="1"/>
    <col min="11" max="16384" width="16.3516" style="73" customWidth="1"/>
  </cols>
  <sheetData>
    <row r="1" ht="33.45" customHeight="1">
      <c r="A1" t="s" s="7">
        <v>44</v>
      </c>
      <c r="B1" s="7"/>
      <c r="C1" s="7"/>
      <c r="D1" s="7"/>
      <c r="E1" s="7"/>
      <c r="F1" s="7"/>
      <c r="G1" s="7"/>
      <c r="H1" s="7"/>
      <c r="I1" s="7"/>
      <c r="J1" s="7"/>
    </row>
    <row r="2" ht="42.3" customHeight="1">
      <c r="A2" t="s" s="28">
        <v>7</v>
      </c>
      <c r="B2" t="s" s="29">
        <v>16</v>
      </c>
      <c r="C2" t="s" s="29">
        <v>17</v>
      </c>
      <c r="D2" t="s" s="29">
        <v>46</v>
      </c>
      <c r="E2" t="s" s="29">
        <v>47</v>
      </c>
      <c r="F2" t="s" s="29">
        <v>48</v>
      </c>
      <c r="G2" t="s" s="29">
        <v>49</v>
      </c>
      <c r="H2" t="s" s="29">
        <v>50</v>
      </c>
      <c r="I2" t="s" s="29">
        <v>51</v>
      </c>
      <c r="J2" t="s" s="30">
        <v>52</v>
      </c>
    </row>
    <row r="3" ht="25.3" customHeight="1">
      <c r="A3" s="74"/>
      <c r="B3" s="75"/>
      <c r="C3" s="76"/>
      <c r="D3" s="76"/>
      <c r="E3" s="76"/>
      <c r="F3" s="76"/>
      <c r="G3" s="76"/>
      <c r="H3" s="76"/>
      <c r="I3" s="76"/>
      <c r="J3" s="77"/>
    </row>
    <row r="4" ht="25.05" customHeight="1">
      <c r="A4" s="45"/>
      <c r="B4" s="78">
        <v>44197</v>
      </c>
      <c r="C4" s="79"/>
      <c r="D4" s="79"/>
      <c r="E4" s="79"/>
      <c r="F4" s="79"/>
      <c r="G4" s="79"/>
      <c r="H4" s="79"/>
      <c r="I4" s="79"/>
      <c r="J4" s="80"/>
    </row>
    <row r="5" ht="25.05" customHeight="1">
      <c r="A5" s="38">
        <v>44567</v>
      </c>
      <c r="B5" s="81">
        <v>5</v>
      </c>
      <c r="C5" t="s" s="41">
        <v>23</v>
      </c>
      <c r="D5" s="67">
        <v>3.09</v>
      </c>
      <c r="E5" s="67">
        <f>0.3*D5</f>
        <v>0.927</v>
      </c>
      <c r="F5" s="67">
        <f>D5-E5</f>
        <v>2.163</v>
      </c>
      <c r="G5" s="67">
        <f>D5/B5</f>
        <v>0.618</v>
      </c>
      <c r="H5" s="43">
        <v>5.7121</v>
      </c>
      <c r="I5" s="58">
        <f>(D5-E5)*H5</f>
        <v>12.3552723</v>
      </c>
      <c r="J5" s="44"/>
    </row>
    <row r="6" ht="25.05" customHeight="1">
      <c r="A6" s="38">
        <v>44574</v>
      </c>
      <c r="B6" s="81">
        <v>30</v>
      </c>
      <c r="C6" t="s" s="41">
        <v>53</v>
      </c>
      <c r="D6" s="67">
        <v>1.07</v>
      </c>
      <c r="E6" s="67">
        <f>0.3*D6</f>
        <v>0.321</v>
      </c>
      <c r="F6" s="67">
        <f>D6-E6</f>
        <v>0.749</v>
      </c>
      <c r="G6" s="67">
        <f>D6/B6</f>
        <v>0.0356666666666667</v>
      </c>
      <c r="H6" s="43">
        <v>5.7121</v>
      </c>
      <c r="I6" s="58">
        <f>(D6-E6)*H6</f>
        <v>4.2783629</v>
      </c>
      <c r="J6" s="44"/>
    </row>
    <row r="7" ht="25.05" customHeight="1">
      <c r="A7" s="38">
        <v>44211</v>
      </c>
      <c r="B7" s="81">
        <v>3</v>
      </c>
      <c r="C7" t="s" s="41">
        <v>54</v>
      </c>
      <c r="D7" s="67">
        <v>3.21</v>
      </c>
      <c r="E7" s="67">
        <f>0.3*D7</f>
        <v>0.963</v>
      </c>
      <c r="F7" s="67">
        <f>D7-E7</f>
        <v>2.247</v>
      </c>
      <c r="G7" s="67">
        <f>D7/B7</f>
        <v>1.07</v>
      </c>
      <c r="H7" s="43">
        <v>5.7121</v>
      </c>
      <c r="I7" s="58">
        <f>(D7-E7)*H7</f>
        <v>12.8350887</v>
      </c>
      <c r="J7" s="44"/>
    </row>
    <row r="8" ht="25.05" customHeight="1">
      <c r="A8" s="38">
        <v>44210</v>
      </c>
      <c r="B8" s="81">
        <v>8</v>
      </c>
      <c r="C8" t="s" s="41">
        <v>25</v>
      </c>
      <c r="D8" s="67">
        <v>2.32</v>
      </c>
      <c r="E8" s="67">
        <f>0.3*D8</f>
        <v>0.696</v>
      </c>
      <c r="F8" s="67">
        <f>D8-E8</f>
        <v>1.624</v>
      </c>
      <c r="G8" s="67">
        <f>D8/B8</f>
        <v>0.29</v>
      </c>
      <c r="H8" s="43">
        <v>5.7121</v>
      </c>
      <c r="I8" s="58">
        <f>(D8-E8)*H8</f>
        <v>9.2764504</v>
      </c>
      <c r="J8" s="44"/>
    </row>
    <row r="9" ht="25.05" customHeight="1">
      <c r="A9" s="38">
        <v>44575</v>
      </c>
      <c r="B9" s="81">
        <v>3</v>
      </c>
      <c r="C9" t="s" s="41">
        <v>55</v>
      </c>
      <c r="D9" s="67">
        <v>3.17</v>
      </c>
      <c r="E9" s="67">
        <f>0.3*D9</f>
        <v>0.951</v>
      </c>
      <c r="F9" s="67">
        <f>D9-E9</f>
        <v>2.219</v>
      </c>
      <c r="G9" s="67">
        <f>D9/B9</f>
        <v>1.05666666666667</v>
      </c>
      <c r="H9" s="43">
        <v>5.7121</v>
      </c>
      <c r="I9" s="58">
        <f>(D9-E9)*H9</f>
        <v>12.6751499</v>
      </c>
      <c r="J9" s="44"/>
    </row>
    <row r="10" ht="25.05" customHeight="1">
      <c r="A10" s="38">
        <v>44579</v>
      </c>
      <c r="B10" s="81">
        <v>7</v>
      </c>
      <c r="C10" t="s" s="41">
        <v>56</v>
      </c>
      <c r="D10" s="67">
        <v>1.75</v>
      </c>
      <c r="E10" s="67">
        <f>0.3*D10</f>
        <v>0.525</v>
      </c>
      <c r="F10" s="67">
        <f>D10-E10</f>
        <v>1.225</v>
      </c>
      <c r="G10" s="67">
        <f>D10/B10</f>
        <v>0.25</v>
      </c>
      <c r="H10" s="43">
        <v>5.7121</v>
      </c>
      <c r="I10" s="58">
        <f>(D10-E10)*H10</f>
        <v>6.9973225</v>
      </c>
      <c r="J10" s="44"/>
    </row>
    <row r="11" ht="25.05" customHeight="1">
      <c r="A11" s="38">
        <v>44225</v>
      </c>
      <c r="B11" s="81">
        <v>20</v>
      </c>
      <c r="C11" t="s" s="41">
        <v>26</v>
      </c>
      <c r="D11" s="67">
        <v>3.9</v>
      </c>
      <c r="E11" s="67">
        <f>0.3*D11</f>
        <v>1.17</v>
      </c>
      <c r="F11" s="67">
        <f>D11-E11</f>
        <v>2.73</v>
      </c>
      <c r="G11" s="67">
        <f>D11/B11</f>
        <v>0.195</v>
      </c>
      <c r="H11" s="43">
        <v>5.7121</v>
      </c>
      <c r="I11" s="58">
        <f>(D11-E11)*H11</f>
        <v>15.594033</v>
      </c>
      <c r="J11" s="44">
        <f>D13*H11</f>
        <v>105.730971</v>
      </c>
    </row>
    <row r="12" ht="25.05" customHeight="1">
      <c r="A12" s="45"/>
      <c r="B12" s="46"/>
      <c r="C12" s="47"/>
      <c r="D12" s="67"/>
      <c r="E12" s="47"/>
      <c r="F12" s="47"/>
      <c r="G12" s="67"/>
      <c r="H12" s="43"/>
      <c r="I12" s="58"/>
      <c r="J12" s="66"/>
    </row>
    <row r="13" ht="25.05" customHeight="1">
      <c r="A13" s="45"/>
      <c r="B13" s="46"/>
      <c r="C13" s="47"/>
      <c r="D13" s="67">
        <f>SUM(D5:D11)</f>
        <v>18.51</v>
      </c>
      <c r="E13" s="67">
        <f>SUM(E5:E11)</f>
        <v>5.553</v>
      </c>
      <c r="F13" s="67">
        <f>D13-E13</f>
        <v>12.957</v>
      </c>
      <c r="G13" s="67"/>
      <c r="H13" s="43"/>
      <c r="I13" s="58">
        <f>SUM(I5:I11)</f>
        <v>74.0116797</v>
      </c>
      <c r="J13" s="66">
        <f>E13*H11</f>
        <v>31.7192913</v>
      </c>
    </row>
    <row r="14" ht="25.05" customHeight="1">
      <c r="A14" s="45"/>
      <c r="B14" s="78">
        <v>44228</v>
      </c>
      <c r="C14" s="79"/>
      <c r="D14" s="79"/>
      <c r="E14" s="79"/>
      <c r="F14" s="79"/>
      <c r="G14" s="79"/>
      <c r="H14" s="79"/>
      <c r="I14" s="79"/>
      <c r="J14" s="80"/>
    </row>
    <row r="15" ht="25.05" customHeight="1">
      <c r="A15" s="38">
        <v>44593</v>
      </c>
      <c r="B15" s="81">
        <v>15</v>
      </c>
      <c r="C15" t="s" s="41">
        <v>57</v>
      </c>
      <c r="D15" s="67">
        <v>7.8</v>
      </c>
      <c r="E15" s="67">
        <f>0.3*D15</f>
        <v>2.34</v>
      </c>
      <c r="F15" s="67">
        <f>D15-E15</f>
        <v>5.46</v>
      </c>
      <c r="G15" s="67">
        <f>D15/B15</f>
        <v>0.52</v>
      </c>
      <c r="H15" s="43">
        <v>5.5343</v>
      </c>
      <c r="I15" s="58">
        <f>(D15-E15)*H15</f>
        <v>30.217278</v>
      </c>
      <c r="J15" s="44"/>
    </row>
    <row r="16" ht="25.05" customHeight="1">
      <c r="A16" s="38">
        <v>44593</v>
      </c>
      <c r="B16" s="81">
        <v>5</v>
      </c>
      <c r="C16" t="s" s="41">
        <v>58</v>
      </c>
      <c r="D16" s="67">
        <v>3.2</v>
      </c>
      <c r="E16" s="67">
        <f>0.3*D16</f>
        <v>0.96</v>
      </c>
      <c r="F16" s="67">
        <f>D16-E16</f>
        <v>2.24</v>
      </c>
      <c r="G16" s="67">
        <f>D16/B16</f>
        <v>0.64</v>
      </c>
      <c r="H16" s="43">
        <v>5.5343</v>
      </c>
      <c r="I16" s="58">
        <f>(D16-E16)*H16</f>
        <v>12.396832</v>
      </c>
      <c r="J16" s="44"/>
    </row>
    <row r="17" ht="25.05" customHeight="1">
      <c r="A17" s="38">
        <v>44603</v>
      </c>
      <c r="B17" s="81">
        <v>30</v>
      </c>
      <c r="C17" t="s" s="41">
        <v>53</v>
      </c>
      <c r="D17" s="67">
        <v>1.07</v>
      </c>
      <c r="E17" s="67">
        <f>0.3*D17</f>
        <v>0.321</v>
      </c>
      <c r="F17" s="67">
        <f>D17-E17</f>
        <v>0.749</v>
      </c>
      <c r="G17" s="67">
        <f>D17/B17</f>
        <v>0.0356666666666667</v>
      </c>
      <c r="H17" s="43">
        <v>5.5343</v>
      </c>
      <c r="I17" s="58">
        <f>(D17-E17)*H17</f>
        <v>4.1451907</v>
      </c>
      <c r="J17" s="44"/>
    </row>
    <row r="18" ht="25.05" customHeight="1">
      <c r="A18" s="38">
        <v>44607</v>
      </c>
      <c r="B18" s="81">
        <v>11</v>
      </c>
      <c r="C18" t="s" s="41">
        <v>59</v>
      </c>
      <c r="D18" s="67">
        <v>4.69</v>
      </c>
      <c r="E18" s="67">
        <f>0.3*D18</f>
        <v>1.407</v>
      </c>
      <c r="F18" s="67">
        <f>D18-E18</f>
        <v>3.283</v>
      </c>
      <c r="G18" s="67">
        <f>D18/B18</f>
        <v>0.426363636363636</v>
      </c>
      <c r="H18" s="43">
        <v>5.5343</v>
      </c>
      <c r="I18" s="58">
        <f>(D18-E18)*H18</f>
        <v>18.1691069</v>
      </c>
      <c r="J18" s="44"/>
    </row>
    <row r="19" ht="25.05" customHeight="1">
      <c r="A19" s="38">
        <v>44608</v>
      </c>
      <c r="B19" s="81">
        <v>2</v>
      </c>
      <c r="C19" t="s" s="41">
        <v>60</v>
      </c>
      <c r="D19" s="67">
        <v>2.82</v>
      </c>
      <c r="E19" s="67">
        <f>0.3*D19</f>
        <v>0.846</v>
      </c>
      <c r="F19" s="67">
        <f>D19-E19</f>
        <v>1.974</v>
      </c>
      <c r="G19" s="67">
        <f>D19/B19</f>
        <v>1.41</v>
      </c>
      <c r="H19" s="43">
        <v>5.5343</v>
      </c>
      <c r="I19" s="58">
        <f>(D19-E19)*H19</f>
        <v>10.9247082</v>
      </c>
      <c r="J19" s="80"/>
    </row>
    <row r="20" ht="25.05" customHeight="1">
      <c r="A20" s="38">
        <v>44607</v>
      </c>
      <c r="B20" s="81">
        <v>7</v>
      </c>
      <c r="C20" t="s" s="41">
        <v>56</v>
      </c>
      <c r="D20" s="67">
        <v>1.75</v>
      </c>
      <c r="E20" s="67">
        <f>0.3*D20</f>
        <v>0.525</v>
      </c>
      <c r="F20" s="67">
        <f>D20-E20</f>
        <v>1.225</v>
      </c>
      <c r="G20" s="67">
        <f>D20/B20</f>
        <v>0.25</v>
      </c>
      <c r="H20" s="43">
        <v>5.5343</v>
      </c>
      <c r="I20" s="58">
        <f>(D20-E20)*H20</f>
        <v>6.7795175</v>
      </c>
      <c r="J20" s="44">
        <f>D22*H20</f>
        <v>118.046619</v>
      </c>
    </row>
    <row r="21" ht="25.05" customHeight="1">
      <c r="A21" s="45"/>
      <c r="B21" s="46"/>
      <c r="C21" s="47"/>
      <c r="D21" s="67"/>
      <c r="E21" s="47"/>
      <c r="F21" s="47"/>
      <c r="G21" s="67"/>
      <c r="H21" s="43"/>
      <c r="I21" s="58"/>
      <c r="J21" s="66"/>
    </row>
    <row r="22" ht="25.05" customHeight="1">
      <c r="A22" s="45"/>
      <c r="B22" s="46"/>
      <c r="C22" s="47"/>
      <c r="D22" s="67">
        <f>SUM(D15:D20)</f>
        <v>21.33</v>
      </c>
      <c r="E22" s="67">
        <f>SUM(E15:E20)</f>
        <v>6.399</v>
      </c>
      <c r="F22" s="67">
        <f>D22-E22</f>
        <v>14.931</v>
      </c>
      <c r="G22" s="67"/>
      <c r="H22" s="43"/>
      <c r="I22" s="58">
        <f>SUM(I15:I20)</f>
        <v>82.63263329999999</v>
      </c>
      <c r="J22" s="66">
        <f>E22*H20</f>
        <v>35.4139857</v>
      </c>
    </row>
    <row r="23" ht="25.05" customHeight="1">
      <c r="A23" s="45"/>
      <c r="B23" s="78">
        <v>44256</v>
      </c>
      <c r="C23" s="79"/>
      <c r="D23" s="79"/>
      <c r="E23" s="79"/>
      <c r="F23" s="79"/>
      <c r="G23" s="79"/>
      <c r="H23" s="79"/>
      <c r="I23" s="79"/>
      <c r="J23" s="80"/>
    </row>
    <row r="24" ht="25.05" customHeight="1">
      <c r="A24" s="38">
        <v>44607</v>
      </c>
      <c r="B24" s="81">
        <v>7</v>
      </c>
      <c r="C24" t="s" s="41">
        <v>56</v>
      </c>
      <c r="D24" s="67">
        <v>1.75</v>
      </c>
      <c r="E24" s="67">
        <f>0.3*D24</f>
        <v>0.525</v>
      </c>
      <c r="F24" s="67">
        <f>D24-E24</f>
        <v>1.225</v>
      </c>
      <c r="G24" s="67">
        <f>D24/B24</f>
        <v>0.25</v>
      </c>
      <c r="H24" s="43">
        <v>5.1875</v>
      </c>
      <c r="I24" s="58">
        <f>(D24-E24)*H24</f>
        <v>6.3546875</v>
      </c>
      <c r="J24" s="44"/>
    </row>
    <row r="25" ht="25.05" customHeight="1">
      <c r="A25" s="38">
        <v>44630</v>
      </c>
      <c r="B25" s="81">
        <v>7</v>
      </c>
      <c r="C25" t="s" s="41">
        <v>61</v>
      </c>
      <c r="D25" s="67">
        <v>6.16</v>
      </c>
      <c r="E25" s="67">
        <f>0.3*D25</f>
        <v>1.848</v>
      </c>
      <c r="F25" s="67">
        <f>D25-E25</f>
        <v>4.312</v>
      </c>
      <c r="G25" s="67">
        <f>D25/B25</f>
        <v>0.88</v>
      </c>
      <c r="H25" s="43">
        <v>5.1875</v>
      </c>
      <c r="I25" s="58">
        <f>(D25-E25)*H25</f>
        <v>22.3685</v>
      </c>
      <c r="J25" s="44"/>
    </row>
    <row r="26" ht="25.05" customHeight="1">
      <c r="A26" s="38">
        <v>44631</v>
      </c>
      <c r="B26" s="81">
        <v>30</v>
      </c>
      <c r="C26" t="s" s="41">
        <v>53</v>
      </c>
      <c r="D26" s="67">
        <v>1.07</v>
      </c>
      <c r="E26" s="67">
        <f>0.3*D26</f>
        <v>0.321</v>
      </c>
      <c r="F26" s="67">
        <f>D26-E26</f>
        <v>0.749</v>
      </c>
      <c r="G26" s="67">
        <f>D26/B26</f>
        <v>0.0356666666666667</v>
      </c>
      <c r="H26" s="43">
        <v>5.1875</v>
      </c>
      <c r="I26" s="58">
        <f>(D26-E26)*H26</f>
        <v>3.8854375</v>
      </c>
      <c r="J26" s="80"/>
    </row>
    <row r="27" ht="25.05" customHeight="1">
      <c r="A27" s="38">
        <v>44635</v>
      </c>
      <c r="B27" s="81">
        <v>3</v>
      </c>
      <c r="C27" t="s" s="41">
        <v>24</v>
      </c>
      <c r="D27" s="67">
        <v>1.5</v>
      </c>
      <c r="E27" s="67">
        <f>0.3*D27</f>
        <v>0.45</v>
      </c>
      <c r="F27" s="67">
        <f>D27-E27</f>
        <v>1.05</v>
      </c>
      <c r="G27" s="67">
        <f>D27/B27</f>
        <v>0.5</v>
      </c>
      <c r="H27" s="43">
        <v>5.1875</v>
      </c>
      <c r="I27" s="58">
        <f>(D27-E27)*H27</f>
        <v>5.446875</v>
      </c>
      <c r="J27" s="44">
        <f>D29*H26</f>
        <v>54.365</v>
      </c>
    </row>
    <row r="28" ht="25.05" customHeight="1">
      <c r="A28" s="45"/>
      <c r="B28" s="46"/>
      <c r="C28" s="47"/>
      <c r="D28" s="67"/>
      <c r="E28" s="47"/>
      <c r="F28" s="47"/>
      <c r="G28" s="47"/>
      <c r="H28" s="43"/>
      <c r="I28" s="58"/>
      <c r="J28" s="66"/>
    </row>
    <row r="29" ht="25.05" customHeight="1">
      <c r="A29" s="45"/>
      <c r="B29" s="46"/>
      <c r="C29" s="47"/>
      <c r="D29" s="67">
        <f>SUM(D24:D27)</f>
        <v>10.48</v>
      </c>
      <c r="E29" s="67">
        <f>SUM(E24:E27)</f>
        <v>3.144</v>
      </c>
      <c r="F29" s="67">
        <f>D29-E29</f>
        <v>7.336</v>
      </c>
      <c r="G29" s="47"/>
      <c r="H29" s="43"/>
      <c r="I29" s="58">
        <f>SUM(I24:I27)</f>
        <v>38.0555</v>
      </c>
      <c r="J29" s="66">
        <f>E29*H26</f>
        <v>16.3095</v>
      </c>
    </row>
    <row r="30" ht="25.05" customHeight="1">
      <c r="A30" s="45"/>
      <c r="B30" s="78">
        <v>43922</v>
      </c>
      <c r="C30" s="79"/>
      <c r="D30" s="79"/>
      <c r="E30" s="79"/>
      <c r="F30" s="79"/>
      <c r="G30" s="79"/>
      <c r="H30" s="79"/>
      <c r="I30" s="79"/>
      <c r="J30" s="80"/>
    </row>
    <row r="31" ht="25.05" customHeight="1">
      <c r="A31" s="38">
        <v>44657</v>
      </c>
      <c r="B31" s="81">
        <v>8</v>
      </c>
      <c r="C31" t="s" s="41">
        <v>23</v>
      </c>
      <c r="D31" s="67">
        <f>3.09+1.86</f>
        <v>4.95</v>
      </c>
      <c r="E31" s="67">
        <f>0.3*D31</f>
        <v>1.485</v>
      </c>
      <c r="F31" s="67">
        <f>D31-E31</f>
        <v>3.465</v>
      </c>
      <c r="G31" s="67">
        <f>D31/B31</f>
        <v>0.61875</v>
      </c>
      <c r="H31" s="43">
        <v>5.1308</v>
      </c>
      <c r="I31" s="58">
        <f>(D31-E31)*H31</f>
        <v>17.778222</v>
      </c>
      <c r="J31" s="44"/>
    </row>
    <row r="32" ht="25.05" customHeight="1">
      <c r="A32" s="38">
        <v>44665</v>
      </c>
      <c r="B32" s="81">
        <v>30</v>
      </c>
      <c r="C32" t="s" s="41">
        <v>53</v>
      </c>
      <c r="D32" s="67">
        <v>1.2</v>
      </c>
      <c r="E32" s="67">
        <f>0.3*D32</f>
        <v>0.36</v>
      </c>
      <c r="F32" s="67">
        <f>D32-E32</f>
        <v>0.84</v>
      </c>
      <c r="G32" s="67">
        <f>D32/B32</f>
        <v>0.04</v>
      </c>
      <c r="H32" s="43">
        <v>5.1308</v>
      </c>
      <c r="I32" s="58">
        <f>(D32-E32)*H32</f>
        <v>4.309872</v>
      </c>
      <c r="J32" s="44"/>
    </row>
    <row r="33" ht="25.05" customHeight="1">
      <c r="A33" s="38">
        <v>44669</v>
      </c>
      <c r="B33" s="81">
        <v>3</v>
      </c>
      <c r="C33" t="s" s="41">
        <v>54</v>
      </c>
      <c r="D33" s="67">
        <v>3.21</v>
      </c>
      <c r="E33" s="67">
        <f>0.3*D33</f>
        <v>0.963</v>
      </c>
      <c r="F33" s="67">
        <f>D33-E33</f>
        <v>2.247</v>
      </c>
      <c r="G33" s="67">
        <f>D33/B33</f>
        <v>1.07</v>
      </c>
      <c r="H33" s="43">
        <v>5.1308</v>
      </c>
      <c r="I33" s="58">
        <f>(D33-E33)*H33</f>
        <v>11.5289076</v>
      </c>
      <c r="J33" s="44"/>
    </row>
    <row r="34" ht="25.05" customHeight="1">
      <c r="A34" s="38">
        <v>44665</v>
      </c>
      <c r="B34" s="81">
        <v>11</v>
      </c>
      <c r="C34" t="s" s="41">
        <v>25</v>
      </c>
      <c r="D34" s="67">
        <f t="shared" si="99" ref="D34:D60">2.32+0.87</f>
        <v>3.19</v>
      </c>
      <c r="E34" s="67">
        <f>0.3*D34</f>
        <v>0.957</v>
      </c>
      <c r="F34" s="67">
        <f>D34-E34</f>
        <v>2.233</v>
      </c>
      <c r="G34" s="67">
        <f>D34/B34</f>
        <v>0.29</v>
      </c>
      <c r="H34" s="43">
        <v>5.1308</v>
      </c>
      <c r="I34" s="58">
        <f>(D34-E34)*H34</f>
        <v>11.4570764</v>
      </c>
      <c r="J34" s="44"/>
    </row>
    <row r="35" ht="25.05" customHeight="1">
      <c r="A35" s="38">
        <v>44666</v>
      </c>
      <c r="B35" s="81">
        <v>3</v>
      </c>
      <c r="C35" t="s" s="41">
        <v>55</v>
      </c>
      <c r="D35" s="67">
        <v>3.17</v>
      </c>
      <c r="E35" s="67">
        <f>0.3*D35</f>
        <v>0.951</v>
      </c>
      <c r="F35" s="67">
        <f>D35-E35</f>
        <v>2.219</v>
      </c>
      <c r="G35" s="67">
        <f>D35/B35</f>
        <v>1.05666666666667</v>
      </c>
      <c r="H35" s="43">
        <v>5.1308</v>
      </c>
      <c r="I35" s="58">
        <f>(D35-E35)*H35</f>
        <v>11.3852452</v>
      </c>
      <c r="J35" s="44"/>
    </row>
    <row r="36" ht="25.05" customHeight="1">
      <c r="A36" s="38">
        <v>44679</v>
      </c>
      <c r="B36" s="81">
        <v>20</v>
      </c>
      <c r="C36" t="s" s="41">
        <v>26</v>
      </c>
      <c r="D36" s="67">
        <f>2.31+4.29</f>
        <v>6.6</v>
      </c>
      <c r="E36" s="67">
        <f>0.3*D36</f>
        <v>1.98</v>
      </c>
      <c r="F36" s="67">
        <f>D36-E36</f>
        <v>4.62</v>
      </c>
      <c r="G36" s="67">
        <f>D36/B36</f>
        <v>0.33</v>
      </c>
      <c r="H36" s="43">
        <v>5.1308</v>
      </c>
      <c r="I36" s="58">
        <f>(D36-E36)*H36</f>
        <v>23.704296</v>
      </c>
      <c r="J36" s="80"/>
    </row>
    <row r="37" ht="25.05" customHeight="1">
      <c r="A37" s="45"/>
      <c r="B37" s="81">
        <v>7</v>
      </c>
      <c r="C37" t="s" s="41">
        <v>56</v>
      </c>
      <c r="D37" s="67">
        <f t="shared" si="113" ref="D37:D64">1.38+0.55</f>
        <v>1.93</v>
      </c>
      <c r="E37" s="67">
        <f>0.3*D37</f>
        <v>0.579</v>
      </c>
      <c r="F37" s="67">
        <f>D37-E37</f>
        <v>1.351</v>
      </c>
      <c r="G37" s="67">
        <f>D37/B37</f>
        <v>0.275714285714286</v>
      </c>
      <c r="H37" s="43">
        <v>5.1308</v>
      </c>
      <c r="I37" s="58">
        <f>(D37-E37)*H37</f>
        <v>6.9317108</v>
      </c>
      <c r="J37" s="44">
        <f>D39*H37</f>
        <v>124.4219</v>
      </c>
    </row>
    <row r="38" ht="25.05" customHeight="1">
      <c r="A38" s="45"/>
      <c r="B38" s="46"/>
      <c r="C38" s="47"/>
      <c r="D38" s="67"/>
      <c r="E38" s="47"/>
      <c r="F38" s="47"/>
      <c r="G38" s="47"/>
      <c r="H38" s="43"/>
      <c r="I38" s="58"/>
      <c r="J38" s="66"/>
    </row>
    <row r="39" ht="25.05" customHeight="1">
      <c r="A39" s="45"/>
      <c r="B39" s="46"/>
      <c r="C39" s="47"/>
      <c r="D39" s="67">
        <f>SUM(D31:D37)</f>
        <v>24.25</v>
      </c>
      <c r="E39" s="67">
        <f>SUM(E31:E37)</f>
        <v>7.275</v>
      </c>
      <c r="F39" s="67">
        <f>D39-E39</f>
        <v>16.975</v>
      </c>
      <c r="G39" s="47"/>
      <c r="H39" s="43"/>
      <c r="I39" s="58">
        <f>SUM(I31:I37)</f>
        <v>87.09533</v>
      </c>
      <c r="J39" s="66">
        <f>E39*H37</f>
        <v>37.32657</v>
      </c>
    </row>
    <row r="40" ht="25.05" customHeight="1">
      <c r="A40" s="45"/>
      <c r="B40" s="78">
        <v>43952</v>
      </c>
      <c r="C40" s="79"/>
      <c r="D40" s="79"/>
      <c r="E40" s="79"/>
      <c r="F40" s="79"/>
      <c r="G40" s="79"/>
      <c r="H40" s="79"/>
      <c r="I40" s="79"/>
      <c r="J40" s="80"/>
    </row>
    <row r="41" ht="25.05" customHeight="1">
      <c r="A41" s="38">
        <v>44684</v>
      </c>
      <c r="B41" s="81">
        <v>15</v>
      </c>
      <c r="C41" t="s" s="41">
        <v>57</v>
      </c>
      <c r="D41" s="67">
        <v>4.162</v>
      </c>
      <c r="E41" s="67">
        <f>0.3*D41</f>
        <v>1.2486</v>
      </c>
      <c r="F41" s="67">
        <f>D41-E41</f>
        <v>2.9134</v>
      </c>
      <c r="G41" s="67">
        <f>D41/B41</f>
        <v>0.277466666666667</v>
      </c>
      <c r="H41" s="43">
        <v>4.7152</v>
      </c>
      <c r="I41" s="58">
        <f>(D41-E41)*H41</f>
        <v>13.73726368</v>
      </c>
      <c r="J41" s="44"/>
    </row>
    <row r="42" ht="25.05" customHeight="1">
      <c r="A42" s="38">
        <v>44694</v>
      </c>
      <c r="B42" s="81">
        <v>5</v>
      </c>
      <c r="C42" t="s" s="41">
        <v>58</v>
      </c>
      <c r="D42" s="67">
        <v>3.2</v>
      </c>
      <c r="E42" s="67">
        <f>0.3*D42</f>
        <v>0.96</v>
      </c>
      <c r="F42" s="67">
        <f>D42-E42</f>
        <v>2.24</v>
      </c>
      <c r="G42" s="67">
        <f>D42/B42</f>
        <v>0.64</v>
      </c>
      <c r="H42" s="43">
        <v>4.7152</v>
      </c>
      <c r="I42" s="58">
        <f>(D42-E42)*H42</f>
        <v>10.562048</v>
      </c>
      <c r="J42" s="44"/>
    </row>
    <row r="43" ht="25.05" customHeight="1">
      <c r="A43" s="38">
        <v>44695</v>
      </c>
      <c r="B43" s="81">
        <v>30</v>
      </c>
      <c r="C43" t="s" s="41">
        <v>53</v>
      </c>
      <c r="D43" s="67">
        <v>1.2</v>
      </c>
      <c r="E43" s="67">
        <f>0.3*D43</f>
        <v>0.36</v>
      </c>
      <c r="F43" s="67">
        <f>D43-E43</f>
        <v>0.84</v>
      </c>
      <c r="G43" s="67">
        <f>D43/B43</f>
        <v>0.04</v>
      </c>
      <c r="H43" s="43">
        <v>4.7152</v>
      </c>
      <c r="I43" s="58">
        <f>(D43-E43)*H43</f>
        <v>3.960768</v>
      </c>
      <c r="J43" s="80"/>
    </row>
    <row r="44" ht="25.05" customHeight="1">
      <c r="A44" s="45"/>
      <c r="B44" s="81">
        <v>11</v>
      </c>
      <c r="C44" t="s" s="41">
        <v>59</v>
      </c>
      <c r="D44" s="67">
        <v>7.37</v>
      </c>
      <c r="E44" s="67">
        <f>0.3*D44</f>
        <v>2.211</v>
      </c>
      <c r="F44" s="67">
        <f>D44-E44</f>
        <v>5.159</v>
      </c>
      <c r="G44" s="67">
        <f>D44/B44</f>
        <v>0.67</v>
      </c>
      <c r="H44" s="43">
        <v>4.7152</v>
      </c>
      <c r="I44" s="58">
        <f>(D44-E44)*H44</f>
        <v>24.3257168</v>
      </c>
      <c r="J44" s="80"/>
    </row>
    <row r="45" ht="25.05" customHeight="1">
      <c r="A45" s="45"/>
      <c r="B45" s="81">
        <v>2</v>
      </c>
      <c r="C45" t="s" s="41">
        <v>60</v>
      </c>
      <c r="D45" s="67">
        <v>2.82</v>
      </c>
      <c r="E45" s="67">
        <f>0.3*D45</f>
        <v>0.846</v>
      </c>
      <c r="F45" s="67">
        <f>D45-E45</f>
        <v>1.974</v>
      </c>
      <c r="G45" s="67">
        <f>D45/B45</f>
        <v>1.41</v>
      </c>
      <c r="H45" s="43">
        <v>4.7152</v>
      </c>
      <c r="I45" s="58">
        <f>(D45-E45)*H45</f>
        <v>9.3078048</v>
      </c>
      <c r="J45" s="66"/>
    </row>
    <row r="46" ht="25.05" customHeight="1">
      <c r="A46" s="45"/>
      <c r="B46" s="81">
        <v>7</v>
      </c>
      <c r="C46" t="s" s="41">
        <v>56</v>
      </c>
      <c r="D46" s="67">
        <v>1.925</v>
      </c>
      <c r="E46" s="67">
        <f>0.3*D46</f>
        <v>0.5775</v>
      </c>
      <c r="F46" s="67">
        <f>D46-E46</f>
        <v>1.3475</v>
      </c>
      <c r="G46" s="67">
        <f>D46/B46</f>
        <v>0.275</v>
      </c>
      <c r="H46" s="43">
        <v>4.7152</v>
      </c>
      <c r="I46" s="58">
        <f>(D46-E46)*H46</f>
        <v>6.353732</v>
      </c>
      <c r="J46" s="44">
        <f>D48*H46</f>
        <v>97.4961904</v>
      </c>
    </row>
    <row r="47" ht="25.05" customHeight="1">
      <c r="A47" s="45"/>
      <c r="B47" s="46"/>
      <c r="C47" s="47"/>
      <c r="D47" s="67"/>
      <c r="E47" s="47"/>
      <c r="F47" s="47"/>
      <c r="G47" s="47"/>
      <c r="H47" s="43"/>
      <c r="I47" s="58"/>
      <c r="J47" s="66">
        <f>E48*H43</f>
        <v>29.24885712</v>
      </c>
    </row>
    <row r="48" ht="25.05" customHeight="1">
      <c r="A48" s="45"/>
      <c r="B48" s="46"/>
      <c r="C48" s="47"/>
      <c r="D48" s="67">
        <f>SUM(D41:D46)</f>
        <v>20.677</v>
      </c>
      <c r="E48" s="67">
        <f>SUM(E41:E46)</f>
        <v>6.2031</v>
      </c>
      <c r="F48" s="67">
        <f>D48-E48</f>
        <v>14.4739</v>
      </c>
      <c r="G48" s="67"/>
      <c r="H48" s="43"/>
      <c r="I48" s="58">
        <f>SUM(I41:I46)</f>
        <v>68.24733328000001</v>
      </c>
      <c r="J48" s="44"/>
    </row>
    <row r="49" ht="25.05" customHeight="1">
      <c r="A49" s="45"/>
      <c r="B49" s="78">
        <v>43983</v>
      </c>
      <c r="C49" s="79"/>
      <c r="D49" s="79"/>
      <c r="E49" s="79"/>
      <c r="F49" s="79"/>
      <c r="G49" s="79"/>
      <c r="H49" s="79"/>
      <c r="I49" s="79"/>
      <c r="J49" s="80"/>
    </row>
    <row r="50" ht="25.05" customHeight="1">
      <c r="A50" s="38">
        <v>44726</v>
      </c>
      <c r="B50" s="81">
        <v>30</v>
      </c>
      <c r="C50" t="s" s="41">
        <v>53</v>
      </c>
      <c r="D50" s="67">
        <v>1.2</v>
      </c>
      <c r="E50" s="67">
        <f>0.3*D50</f>
        <v>0.36</v>
      </c>
      <c r="F50" s="67">
        <f>D50-E50</f>
        <v>0.84</v>
      </c>
      <c r="G50" s="67">
        <f>D50/B50</f>
        <v>0.04</v>
      </c>
      <c r="H50" s="43">
        <v>5.1069</v>
      </c>
      <c r="I50" s="58">
        <f>(D50-E50)*H50</f>
        <v>4.289796</v>
      </c>
      <c r="J50" s="44"/>
    </row>
    <row r="51" ht="25.05" customHeight="1">
      <c r="A51" s="38">
        <v>44722</v>
      </c>
      <c r="B51" s="81">
        <v>7</v>
      </c>
      <c r="C51" t="s" s="41">
        <v>61</v>
      </c>
      <c r="D51" s="67">
        <v>6.16</v>
      </c>
      <c r="E51" s="67">
        <f>0.3*D51</f>
        <v>1.848</v>
      </c>
      <c r="F51" s="67">
        <f>D51-E51</f>
        <v>4.312</v>
      </c>
      <c r="G51" s="67">
        <f>D51/B51</f>
        <v>0.88</v>
      </c>
      <c r="H51" s="43">
        <v>5.1069</v>
      </c>
      <c r="I51" s="58">
        <f>(D51-E51)*H51</f>
        <v>22.0209528</v>
      </c>
      <c r="J51" s="80"/>
    </row>
    <row r="52" ht="25.05" customHeight="1">
      <c r="A52" s="38">
        <v>44727</v>
      </c>
      <c r="B52" s="81">
        <v>7</v>
      </c>
      <c r="C52" t="s" s="41">
        <v>56</v>
      </c>
      <c r="D52" s="67">
        <v>1.93</v>
      </c>
      <c r="E52" s="67">
        <f>0.3*D52</f>
        <v>0.579</v>
      </c>
      <c r="F52" s="67">
        <f>D52-E52</f>
        <v>1.351</v>
      </c>
      <c r="G52" s="67">
        <f>D52/B52</f>
        <v>0.275714285714286</v>
      </c>
      <c r="H52" s="43">
        <v>5.1069</v>
      </c>
      <c r="I52" s="58">
        <f>(D52-E52)*H52</f>
        <v>6.8994219</v>
      </c>
      <c r="J52" s="44"/>
    </row>
    <row r="53" ht="25.05" customHeight="1">
      <c r="A53" s="45"/>
      <c r="B53" s="81">
        <v>6</v>
      </c>
      <c r="C53" t="s" s="41">
        <v>24</v>
      </c>
      <c r="D53" s="67">
        <v>3</v>
      </c>
      <c r="E53" s="67">
        <f>0.3*D53</f>
        <v>0.9</v>
      </c>
      <c r="F53" s="67">
        <f>D53-E53</f>
        <v>2.1</v>
      </c>
      <c r="G53" s="67">
        <f>D53/B53</f>
        <v>0.5</v>
      </c>
      <c r="H53" s="43">
        <v>5.1069</v>
      </c>
      <c r="I53" s="58">
        <f>(D53-E53)*H53</f>
        <v>10.72449</v>
      </c>
      <c r="J53" s="44">
        <f>D55*H51</f>
        <v>62.763801</v>
      </c>
    </row>
    <row r="54" ht="25.05" customHeight="1">
      <c r="A54" s="45"/>
      <c r="B54" s="46"/>
      <c r="C54" s="47"/>
      <c r="D54" s="67"/>
      <c r="E54" s="47"/>
      <c r="F54" s="47"/>
      <c r="G54" s="67"/>
      <c r="H54" s="43"/>
      <c r="I54" s="58"/>
      <c r="J54" s="80"/>
    </row>
    <row r="55" ht="25.05" customHeight="1">
      <c r="A55" s="45"/>
      <c r="B55" s="46"/>
      <c r="C55" s="47"/>
      <c r="D55" s="67">
        <f>SUM(D50:D53)</f>
        <v>12.29</v>
      </c>
      <c r="E55" s="67">
        <f>SUM(E50:E53)</f>
        <v>3.687</v>
      </c>
      <c r="F55" s="67">
        <f>D55-E55</f>
        <v>8.603</v>
      </c>
      <c r="G55" s="67"/>
      <c r="H55" s="43"/>
      <c r="I55" s="58">
        <f>SUM(I50:I54)</f>
        <v>43.9346607</v>
      </c>
      <c r="J55" s="66">
        <f>E55*H52</f>
        <v>18.8291403</v>
      </c>
    </row>
    <row r="56" ht="25.05" customHeight="1">
      <c r="A56" s="45"/>
      <c r="B56" s="78">
        <v>44013</v>
      </c>
      <c r="C56" s="79"/>
      <c r="D56" s="79"/>
      <c r="E56" s="79"/>
      <c r="F56" s="79"/>
      <c r="G56" s="79"/>
      <c r="H56" s="79"/>
      <c r="I56" s="79"/>
      <c r="J56" s="80"/>
    </row>
    <row r="57" ht="25.05" customHeight="1">
      <c r="A57" s="38">
        <v>44383</v>
      </c>
      <c r="B57" s="81">
        <v>8</v>
      </c>
      <c r="C57" t="s" s="41">
        <v>23</v>
      </c>
      <c r="D57" s="67">
        <v>4.95</v>
      </c>
      <c r="E57" s="67">
        <f>0.3*D57</f>
        <v>1.485</v>
      </c>
      <c r="F57" s="67">
        <f>D57-E57</f>
        <v>3.465</v>
      </c>
      <c r="G57" s="67">
        <f>D57/B57</f>
        <v>0.61875</v>
      </c>
      <c r="H57" s="43">
        <v>5.1113</v>
      </c>
      <c r="I57" s="58">
        <f>(D57-E57)*H57</f>
        <v>17.7106545</v>
      </c>
      <c r="J57" s="44"/>
    </row>
    <row r="58" ht="25.05" customHeight="1">
      <c r="A58" s="38">
        <v>44391</v>
      </c>
      <c r="B58" s="81">
        <v>30</v>
      </c>
      <c r="C58" t="s" s="41">
        <v>53</v>
      </c>
      <c r="D58" s="67">
        <v>1.2</v>
      </c>
      <c r="E58" s="67">
        <f>0.3*D58</f>
        <v>0.36</v>
      </c>
      <c r="F58" s="67">
        <f>D58-E58</f>
        <v>0.84</v>
      </c>
      <c r="G58" s="67">
        <f>D58/B58</f>
        <v>0.04</v>
      </c>
      <c r="H58" s="43">
        <v>5.1113</v>
      </c>
      <c r="I58" s="58">
        <f>(D58-E58)*H58</f>
        <v>4.293492</v>
      </c>
      <c r="J58" s="44"/>
    </row>
    <row r="59" ht="25.05" customHeight="1">
      <c r="A59" s="38">
        <v>44392</v>
      </c>
      <c r="B59" s="81">
        <v>3</v>
      </c>
      <c r="C59" t="s" s="41">
        <v>54</v>
      </c>
      <c r="D59" s="67">
        <v>3.21</v>
      </c>
      <c r="E59" s="67">
        <f>0.3*D59</f>
        <v>0.963</v>
      </c>
      <c r="F59" s="67">
        <f>D59-E59</f>
        <v>2.247</v>
      </c>
      <c r="G59" s="67">
        <f>D59/B59</f>
        <v>1.07</v>
      </c>
      <c r="H59" s="43">
        <v>5.1113</v>
      </c>
      <c r="I59" s="58">
        <f>(D59-E59)*H59</f>
        <v>11.4850911</v>
      </c>
      <c r="J59" s="44"/>
    </row>
    <row r="60" ht="25.05" customHeight="1">
      <c r="A60" s="38">
        <v>44392</v>
      </c>
      <c r="B60" s="81">
        <v>11</v>
      </c>
      <c r="C60" t="s" s="41">
        <v>25</v>
      </c>
      <c r="D60" s="67">
        <f t="shared" si="99"/>
        <v>3.19</v>
      </c>
      <c r="E60" s="67">
        <f>0.3*D60</f>
        <v>0.957</v>
      </c>
      <c r="F60" s="67">
        <f>D60-E60</f>
        <v>2.233</v>
      </c>
      <c r="G60" s="67">
        <f>D60/B60</f>
        <v>0.29</v>
      </c>
      <c r="H60" s="43">
        <v>5.1113</v>
      </c>
      <c r="I60" s="58">
        <f>(D60-E60)*H60</f>
        <v>11.4135329</v>
      </c>
      <c r="J60" s="44"/>
    </row>
    <row r="61" ht="25.05" customHeight="1">
      <c r="A61" s="38">
        <v>44392</v>
      </c>
      <c r="B61" s="81">
        <v>3</v>
      </c>
      <c r="C61" t="s" s="41">
        <v>55</v>
      </c>
      <c r="D61" s="67">
        <v>3.18</v>
      </c>
      <c r="E61" s="67">
        <f>0.3*D61</f>
        <v>0.954</v>
      </c>
      <c r="F61" s="67">
        <f>D61-E61</f>
        <v>2.226</v>
      </c>
      <c r="G61" s="67">
        <f>D61/B61</f>
        <v>1.06</v>
      </c>
      <c r="H61" s="43">
        <v>5.1113</v>
      </c>
      <c r="I61" s="58">
        <f>(D61-E61)*H61</f>
        <v>11.3777538</v>
      </c>
      <c r="J61" s="44"/>
    </row>
    <row r="62" ht="25.05" customHeight="1">
      <c r="A62" s="38">
        <v>44406</v>
      </c>
      <c r="B62" s="81">
        <v>31</v>
      </c>
      <c r="C62" t="s" s="41">
        <v>26</v>
      </c>
      <c r="D62" s="67">
        <f>4.29+5.94</f>
        <v>10.23</v>
      </c>
      <c r="E62" s="67">
        <f>0.3*D62</f>
        <v>3.069</v>
      </c>
      <c r="F62" s="67">
        <f>D62-E62</f>
        <v>7.161</v>
      </c>
      <c r="G62" s="67">
        <f>D62/B62</f>
        <v>0.33</v>
      </c>
      <c r="H62" s="43">
        <v>5.1113</v>
      </c>
      <c r="I62" s="58">
        <f>(D62-E62)*H62</f>
        <v>36.6020193</v>
      </c>
      <c r="J62" s="80"/>
    </row>
    <row r="63" ht="25.05" customHeight="1">
      <c r="A63" s="38">
        <v>44757</v>
      </c>
      <c r="B63" s="81">
        <v>10</v>
      </c>
      <c r="C63" t="s" s="41">
        <v>27</v>
      </c>
      <c r="D63" s="67">
        <v>2.7</v>
      </c>
      <c r="E63" s="67">
        <f>0.3*D63</f>
        <v>0.8100000000000001</v>
      </c>
      <c r="F63" s="67">
        <f>D63-E63</f>
        <v>1.89</v>
      </c>
      <c r="G63" s="67">
        <f>D63/B63</f>
        <v>0.27</v>
      </c>
      <c r="H63" s="43">
        <v>5.1113</v>
      </c>
      <c r="I63" s="58">
        <f>(D63-E63)*H63</f>
        <v>9.660356999999999</v>
      </c>
      <c r="J63" s="44"/>
    </row>
    <row r="64" ht="25.05" customHeight="1">
      <c r="A64" s="38">
        <v>44758</v>
      </c>
      <c r="B64" s="81">
        <v>7</v>
      </c>
      <c r="C64" t="s" s="41">
        <v>56</v>
      </c>
      <c r="D64" s="67">
        <f t="shared" si="113"/>
        <v>1.93</v>
      </c>
      <c r="E64" s="67">
        <f>0.3*D64</f>
        <v>0.579</v>
      </c>
      <c r="F64" s="67">
        <f>D64-E64</f>
        <v>1.351</v>
      </c>
      <c r="G64" s="67">
        <f>D64/B64</f>
        <v>0.275714285714286</v>
      </c>
      <c r="H64" s="43">
        <v>5.1113</v>
      </c>
      <c r="I64" s="58">
        <f>(D64-E64)*H64</f>
        <v>6.9053663</v>
      </c>
      <c r="J64" s="44">
        <f>D66*H64</f>
        <v>156.354667</v>
      </c>
    </row>
    <row r="65" ht="25.05" customHeight="1">
      <c r="A65" s="45"/>
      <c r="B65" s="46"/>
      <c r="C65" s="47"/>
      <c r="D65" s="67"/>
      <c r="E65" s="67"/>
      <c r="F65" s="47"/>
      <c r="G65" s="67"/>
      <c r="H65" s="43"/>
      <c r="I65" s="58"/>
      <c r="J65" s="66">
        <f>E66*H64</f>
        <v>46.9064001</v>
      </c>
    </row>
    <row r="66" ht="25.05" customHeight="1">
      <c r="A66" s="45"/>
      <c r="B66" s="46"/>
      <c r="C66" s="47"/>
      <c r="D66" s="67">
        <f>SUM(D57:D64)</f>
        <v>30.59</v>
      </c>
      <c r="E66" s="67">
        <f>SUM(E57:E64)</f>
        <v>9.177</v>
      </c>
      <c r="F66" s="67">
        <f>D66-E66</f>
        <v>21.413</v>
      </c>
      <c r="G66" s="67"/>
      <c r="H66" s="43"/>
      <c r="I66" s="58">
        <f>SUM(I57:I64)</f>
        <v>109.4482669</v>
      </c>
      <c r="J66" s="44"/>
    </row>
    <row r="67" ht="25.05" customHeight="1">
      <c r="A67" s="45"/>
      <c r="B67" s="78">
        <v>44044</v>
      </c>
      <c r="C67" s="79"/>
      <c r="D67" s="79"/>
      <c r="E67" s="79"/>
      <c r="F67" s="79"/>
      <c r="G67" s="79"/>
      <c r="H67" s="79"/>
      <c r="I67" s="79"/>
      <c r="J67" s="80"/>
    </row>
    <row r="68" ht="25.05" customHeight="1">
      <c r="A68" s="38">
        <v>44410</v>
      </c>
      <c r="B68" s="81">
        <v>15</v>
      </c>
      <c r="C68" t="s" s="41">
        <v>57</v>
      </c>
      <c r="D68" s="67">
        <v>4.16</v>
      </c>
      <c r="E68" s="67">
        <f>0.3*D68</f>
        <v>1.248</v>
      </c>
      <c r="F68" s="67">
        <f>D68-E68</f>
        <v>2.912</v>
      </c>
      <c r="G68" s="67">
        <f>D68/B68</f>
        <v>0.277333333333333</v>
      </c>
      <c r="H68" s="43">
        <v>5.4008</v>
      </c>
      <c r="I68" s="58">
        <f>(D68-E68)*H68</f>
        <v>15.7271296</v>
      </c>
      <c r="J68" s="44"/>
    </row>
    <row r="69" ht="25.05" customHeight="1">
      <c r="A69" s="38">
        <v>44410</v>
      </c>
      <c r="B69" s="81">
        <v>5</v>
      </c>
      <c r="C69" t="s" s="41">
        <v>58</v>
      </c>
      <c r="D69" s="67">
        <v>3.2</v>
      </c>
      <c r="E69" s="67">
        <f>0.3*D69</f>
        <v>0.96</v>
      </c>
      <c r="F69" s="67">
        <f>D69-E69</f>
        <v>2.24</v>
      </c>
      <c r="G69" s="67">
        <f>D69/B69</f>
        <v>0.64</v>
      </c>
      <c r="H69" s="43">
        <v>5.4008</v>
      </c>
      <c r="I69" s="58">
        <f>(D69-E69)*H69</f>
        <v>12.097792</v>
      </c>
      <c r="J69" s="44"/>
    </row>
    <row r="70" ht="25.05" customHeight="1">
      <c r="A70" s="38">
        <v>44420</v>
      </c>
      <c r="B70" s="81">
        <v>30</v>
      </c>
      <c r="C70" t="s" s="41">
        <v>53</v>
      </c>
      <c r="D70" s="67">
        <v>1.2</v>
      </c>
      <c r="E70" s="67">
        <f>0.3*D70</f>
        <v>0.36</v>
      </c>
      <c r="F70" s="67">
        <f>D70-E70</f>
        <v>0.84</v>
      </c>
      <c r="G70" s="67">
        <f>D70/B70</f>
        <v>0.04</v>
      </c>
      <c r="H70" s="43">
        <v>5.4008</v>
      </c>
      <c r="I70" s="58">
        <f>(D70-E70)*H70</f>
        <v>4.536672</v>
      </c>
      <c r="J70" s="44"/>
    </row>
    <row r="71" ht="25.05" customHeight="1">
      <c r="A71" s="38">
        <v>44421</v>
      </c>
      <c r="B71" s="81">
        <v>11</v>
      </c>
      <c r="C71" t="s" s="41">
        <v>59</v>
      </c>
      <c r="D71" s="67">
        <v>7.37</v>
      </c>
      <c r="E71" s="67">
        <f>0.3*D71</f>
        <v>2.211</v>
      </c>
      <c r="F71" s="67">
        <f>D71-E71</f>
        <v>5.159</v>
      </c>
      <c r="G71" s="67">
        <f>D71/B71</f>
        <v>0.67</v>
      </c>
      <c r="H71" s="43">
        <v>5.4008</v>
      </c>
      <c r="I71" s="58">
        <f>(D71-E71)*H71</f>
        <v>27.8627272</v>
      </c>
      <c r="J71" s="44"/>
    </row>
    <row r="72" ht="25.05" customHeight="1">
      <c r="A72" s="38">
        <v>44424</v>
      </c>
      <c r="B72" s="81">
        <v>2</v>
      </c>
      <c r="C72" t="s" s="41">
        <v>60</v>
      </c>
      <c r="D72" s="67">
        <v>2.82</v>
      </c>
      <c r="E72" s="67">
        <f>0.3*D72</f>
        <v>0.846</v>
      </c>
      <c r="F72" s="67">
        <f>D72-E72</f>
        <v>1.974</v>
      </c>
      <c r="G72" s="67">
        <f>D72/B72</f>
        <v>1.41</v>
      </c>
      <c r="H72" s="43">
        <v>5.4008</v>
      </c>
      <c r="I72" s="58">
        <f>(D72-E72)*H72</f>
        <v>10.6611792</v>
      </c>
      <c r="J72" s="44"/>
    </row>
    <row r="73" ht="25.05" customHeight="1">
      <c r="A73" s="38">
        <v>44424</v>
      </c>
      <c r="B73" s="81">
        <v>7</v>
      </c>
      <c r="C73" t="s" s="41">
        <v>56</v>
      </c>
      <c r="D73" s="67">
        <v>1.93</v>
      </c>
      <c r="E73" s="67">
        <f>0.3*D73</f>
        <v>0.579</v>
      </c>
      <c r="F73" s="67">
        <f>D73-E73</f>
        <v>1.351</v>
      </c>
      <c r="G73" s="67">
        <f>D73/B73</f>
        <v>0.275714285714286</v>
      </c>
      <c r="H73" s="43">
        <v>5.4008</v>
      </c>
      <c r="I73" s="58">
        <f>(D73-E73)*H73</f>
        <v>7.2964808</v>
      </c>
      <c r="J73" s="44">
        <f>D75*H73</f>
        <v>111.688544</v>
      </c>
    </row>
    <row r="74" ht="25.05" customHeight="1">
      <c r="A74" s="45"/>
      <c r="B74" s="46"/>
      <c r="C74" s="47"/>
      <c r="D74" s="67"/>
      <c r="E74" s="47"/>
      <c r="F74" s="47"/>
      <c r="G74" s="67"/>
      <c r="H74" s="43"/>
      <c r="I74" s="58"/>
      <c r="J74" s="66">
        <f>E75*H73</f>
        <v>33.5065632</v>
      </c>
    </row>
    <row r="75" ht="25.05" customHeight="1">
      <c r="A75" s="45"/>
      <c r="B75" s="46"/>
      <c r="C75" s="47"/>
      <c r="D75" s="67">
        <f>SUM(D68:D73)</f>
        <v>20.68</v>
      </c>
      <c r="E75" s="67">
        <f>SUM(E68:E73)</f>
        <v>6.204</v>
      </c>
      <c r="F75" s="67">
        <f>D75-E75</f>
        <v>14.476</v>
      </c>
      <c r="G75" s="67"/>
      <c r="H75" s="43"/>
      <c r="I75" s="58">
        <f>SUM(I68:I73)</f>
        <v>78.18198080000001</v>
      </c>
      <c r="J75" s="44"/>
    </row>
    <row r="76" ht="25.05" customHeight="1">
      <c r="A76" s="45"/>
      <c r="B76" s="78">
        <v>44075</v>
      </c>
      <c r="C76" s="79"/>
      <c r="D76" s="79"/>
      <c r="E76" s="79"/>
      <c r="F76" s="79"/>
      <c r="G76" s="79"/>
      <c r="H76" s="79"/>
      <c r="I76" s="79"/>
      <c r="J76" s="80"/>
    </row>
    <row r="77" ht="25.05" customHeight="1">
      <c r="A77" s="38">
        <v>44449</v>
      </c>
      <c r="B77" s="81">
        <v>15</v>
      </c>
      <c r="C77" t="s" s="41">
        <v>53</v>
      </c>
      <c r="D77" s="67"/>
      <c r="E77" s="40">
        <f>0.3*D77</f>
        <v>0</v>
      </c>
      <c r="F77" s="40">
        <f>D77-E77</f>
        <v>0</v>
      </c>
      <c r="G77" s="40">
        <f>D77/B77</f>
        <v>0</v>
      </c>
      <c r="H77" s="43"/>
      <c r="I77" s="58">
        <f>(D77-E77)*H77</f>
        <v>0</v>
      </c>
      <c r="J77" s="44"/>
    </row>
    <row r="78" ht="25.05" customHeight="1">
      <c r="A78" s="38">
        <v>44450</v>
      </c>
      <c r="B78" s="81">
        <v>7</v>
      </c>
      <c r="C78" t="s" s="41">
        <v>61</v>
      </c>
      <c r="D78" s="67"/>
      <c r="E78" s="40">
        <f>0.3*D78</f>
        <v>0</v>
      </c>
      <c r="F78" s="40">
        <f>D78-E78</f>
        <v>0</v>
      </c>
      <c r="G78" s="40">
        <f>D78/B78</f>
        <v>0</v>
      </c>
      <c r="H78" s="43"/>
      <c r="I78" s="58">
        <f>(D78-E78)*H78</f>
        <v>0</v>
      </c>
      <c r="J78" s="44"/>
    </row>
    <row r="79" ht="25.05" customHeight="1">
      <c r="A79" s="38">
        <v>44451</v>
      </c>
      <c r="B79" s="81">
        <v>5</v>
      </c>
      <c r="C79" t="s" s="41">
        <v>56</v>
      </c>
      <c r="D79" s="67"/>
      <c r="E79" s="40">
        <f>0.3*D79</f>
        <v>0</v>
      </c>
      <c r="F79" s="40">
        <f>D79-E79</f>
        <v>0</v>
      </c>
      <c r="G79" s="40">
        <f>D79/B79</f>
        <v>0</v>
      </c>
      <c r="H79" s="43"/>
      <c r="I79" s="58">
        <f>(D79-E79)*H79</f>
        <v>0</v>
      </c>
      <c r="J79" s="44">
        <f>D83*H79</f>
        <v>0</v>
      </c>
    </row>
    <row r="80" ht="25.05" customHeight="1">
      <c r="A80" s="45"/>
      <c r="B80" s="81">
        <v>9</v>
      </c>
      <c r="C80" t="s" s="41">
        <v>24</v>
      </c>
      <c r="D80" s="67"/>
      <c r="E80" s="40">
        <f>0.3*D80</f>
        <v>0</v>
      </c>
      <c r="F80" s="40">
        <f>D80-E80</f>
        <v>0</v>
      </c>
      <c r="G80" s="40">
        <f>D80/B80</f>
        <v>0</v>
      </c>
      <c r="H80" s="43"/>
      <c r="I80" s="58">
        <f>(D80-E80)*H80</f>
        <v>0</v>
      </c>
      <c r="J80" s="44"/>
    </row>
    <row r="81" ht="25.05" customHeight="1">
      <c r="A81" s="45"/>
      <c r="B81" s="81">
        <v>2</v>
      </c>
      <c r="C81" t="s" s="41">
        <v>28</v>
      </c>
      <c r="D81" s="67"/>
      <c r="E81" s="40">
        <f>0.3*D81</f>
        <v>0</v>
      </c>
      <c r="F81" s="40">
        <f>D81-E81</f>
        <v>0</v>
      </c>
      <c r="G81" s="40">
        <f>D81/B81</f>
        <v>0</v>
      </c>
      <c r="H81" s="43"/>
      <c r="I81" s="58">
        <f>(D81-E81)*H81</f>
        <v>0</v>
      </c>
      <c r="J81" s="44"/>
    </row>
    <row r="82" ht="25.05" customHeight="1">
      <c r="A82" s="45"/>
      <c r="B82" s="46"/>
      <c r="C82" s="47"/>
      <c r="D82" s="67"/>
      <c r="E82" s="47"/>
      <c r="F82" s="47"/>
      <c r="G82" s="47"/>
      <c r="H82" s="43"/>
      <c r="I82" s="58"/>
      <c r="J82" s="66">
        <f>E83*H79</f>
        <v>0</v>
      </c>
    </row>
    <row r="83" ht="25.05" customHeight="1">
      <c r="A83" s="45"/>
      <c r="B83" s="46"/>
      <c r="C83" s="47"/>
      <c r="D83" s="67">
        <f>SUM(D77:D82)</f>
        <v>0</v>
      </c>
      <c r="E83" s="67">
        <f>SUM(E77:E82)</f>
        <v>0</v>
      </c>
      <c r="F83" s="67">
        <f>D83-E83</f>
        <v>0</v>
      </c>
      <c r="G83" s="47"/>
      <c r="H83" s="43"/>
      <c r="I83" s="58">
        <f>SUM(I77:I82)</f>
        <v>0</v>
      </c>
      <c r="J83" s="44"/>
    </row>
    <row r="84" ht="25.05" customHeight="1">
      <c r="A84" s="45"/>
      <c r="B84" s="78">
        <v>44105</v>
      </c>
      <c r="C84" s="79"/>
      <c r="D84" s="79"/>
      <c r="E84" s="79"/>
      <c r="F84" s="79"/>
      <c r="G84" s="79"/>
      <c r="H84" s="79"/>
      <c r="I84" s="79"/>
      <c r="J84" s="80"/>
    </row>
    <row r="85" ht="25.05" customHeight="1">
      <c r="A85" s="38">
        <v>44475</v>
      </c>
      <c r="B85" s="81">
        <v>5</v>
      </c>
      <c r="C85" t="s" s="41">
        <v>23</v>
      </c>
      <c r="D85" s="67"/>
      <c r="E85" s="40">
        <f>0.3*D85</f>
        <v>0</v>
      </c>
      <c r="F85" s="40">
        <f>D85-E85</f>
        <v>0</v>
      </c>
      <c r="G85" s="40">
        <f>D85/B85</f>
        <v>0</v>
      </c>
      <c r="H85" s="43"/>
      <c r="I85" s="58">
        <f>(D85-E85)*H85</f>
        <v>0</v>
      </c>
      <c r="J85" s="44"/>
    </row>
    <row r="86" ht="25.05" customHeight="1">
      <c r="A86" s="82">
        <v>44483</v>
      </c>
      <c r="B86" s="81">
        <v>15</v>
      </c>
      <c r="C86" t="s" s="41">
        <v>53</v>
      </c>
      <c r="D86" s="67"/>
      <c r="E86" s="40">
        <f>0.3*D86</f>
        <v>0</v>
      </c>
      <c r="F86" s="40">
        <f>D86-E86</f>
        <v>0</v>
      </c>
      <c r="G86" s="40">
        <f>D86/B86</f>
        <v>0</v>
      </c>
      <c r="H86" s="43"/>
      <c r="I86" s="58">
        <f>(D86-E86)*H86</f>
        <v>0</v>
      </c>
      <c r="J86" s="44"/>
    </row>
    <row r="87" ht="25.05" customHeight="1">
      <c r="A87" s="82">
        <v>44484</v>
      </c>
      <c r="B87" s="81">
        <v>3</v>
      </c>
      <c r="C87" t="s" s="41">
        <v>54</v>
      </c>
      <c r="D87" s="67"/>
      <c r="E87" s="40">
        <f>0.3*D87</f>
        <v>0</v>
      </c>
      <c r="F87" s="40">
        <f>D87-E87</f>
        <v>0</v>
      </c>
      <c r="G87" s="40">
        <f>D87/B87</f>
        <v>0</v>
      </c>
      <c r="H87" s="43"/>
      <c r="I87" s="58">
        <f>(D87-E87)*H87</f>
        <v>0</v>
      </c>
      <c r="J87" s="44"/>
    </row>
    <row r="88" ht="25.05" customHeight="1">
      <c r="A88" s="82">
        <v>44484</v>
      </c>
      <c r="B88" s="81">
        <v>8</v>
      </c>
      <c r="C88" t="s" s="41">
        <v>25</v>
      </c>
      <c r="D88" s="67"/>
      <c r="E88" s="40">
        <f>0.3*D88</f>
        <v>0</v>
      </c>
      <c r="F88" s="40">
        <f>D88-E88</f>
        <v>0</v>
      </c>
      <c r="G88" s="40">
        <f>D88/B88</f>
        <v>0</v>
      </c>
      <c r="H88" s="43"/>
      <c r="I88" s="58">
        <f>(D88-E88)*H88</f>
        <v>0</v>
      </c>
      <c r="J88" s="44"/>
    </row>
    <row r="89" ht="25.05" customHeight="1">
      <c r="A89" s="82">
        <v>44484</v>
      </c>
      <c r="B89" s="81">
        <v>3</v>
      </c>
      <c r="C89" t="s" s="41">
        <v>55</v>
      </c>
      <c r="D89" s="67"/>
      <c r="E89" s="40">
        <f>0.3*D89</f>
        <v>0</v>
      </c>
      <c r="F89" s="40">
        <f>D89-E89</f>
        <v>0</v>
      </c>
      <c r="G89" s="40">
        <f>D89/B89</f>
        <v>0</v>
      </c>
      <c r="H89" s="43"/>
      <c r="I89" s="58">
        <f>(D89-E89)*H89</f>
        <v>0</v>
      </c>
      <c r="J89" s="44"/>
    </row>
    <row r="90" ht="25.05" customHeight="1">
      <c r="A90" s="82">
        <v>44484</v>
      </c>
      <c r="B90" s="81">
        <v>5</v>
      </c>
      <c r="C90" t="s" s="41">
        <v>56</v>
      </c>
      <c r="D90" s="67"/>
      <c r="E90" s="40">
        <f>0.3*D90</f>
        <v>0</v>
      </c>
      <c r="F90" s="40">
        <f>D90-E90</f>
        <v>0</v>
      </c>
      <c r="G90" s="40">
        <f>D90/B90</f>
        <v>0</v>
      </c>
      <c r="H90" s="43"/>
      <c r="I90" s="58">
        <f>(D90-E90)*H90</f>
        <v>0</v>
      </c>
      <c r="J90" s="44"/>
    </row>
    <row r="91" ht="25.05" customHeight="1">
      <c r="A91" s="82">
        <v>44497</v>
      </c>
      <c r="B91" s="81">
        <v>13</v>
      </c>
      <c r="C91" t="s" s="41">
        <v>26</v>
      </c>
      <c r="D91" s="67"/>
      <c r="E91" s="40">
        <f>0.3*D91</f>
        <v>0</v>
      </c>
      <c r="F91" s="40">
        <f>D91-E91</f>
        <v>0</v>
      </c>
      <c r="G91" s="40">
        <f>D91/B91</f>
        <v>0</v>
      </c>
      <c r="H91" s="43"/>
      <c r="I91" s="58">
        <f>(D91-E91)*H91</f>
        <v>0</v>
      </c>
      <c r="J91" s="44">
        <f>D93*H91</f>
        <v>0</v>
      </c>
    </row>
    <row r="92" ht="25.05" customHeight="1">
      <c r="A92" s="45"/>
      <c r="B92" s="46"/>
      <c r="C92" s="47"/>
      <c r="D92" s="67"/>
      <c r="E92" s="47"/>
      <c r="F92" s="47"/>
      <c r="G92" s="47"/>
      <c r="H92" s="43"/>
      <c r="I92" s="58"/>
      <c r="J92" s="66">
        <f>E93*H91</f>
        <v>0</v>
      </c>
    </row>
    <row r="93" ht="25.05" customHeight="1">
      <c r="A93" s="45"/>
      <c r="B93" s="46"/>
      <c r="C93" s="47"/>
      <c r="D93" s="67">
        <f>SUM(D85:D92)</f>
        <v>0</v>
      </c>
      <c r="E93" s="40">
        <f>SUM(E85:E92)</f>
        <v>0</v>
      </c>
      <c r="F93" s="40">
        <f>D93-E93</f>
        <v>0</v>
      </c>
      <c r="G93" s="47"/>
      <c r="H93" s="43"/>
      <c r="I93" s="58">
        <f>SUM(I85:I92)</f>
        <v>0</v>
      </c>
      <c r="J93" s="44"/>
    </row>
    <row r="94" ht="25.05" customHeight="1">
      <c r="A94" s="45"/>
      <c r="B94" s="78">
        <v>44136</v>
      </c>
      <c r="C94" s="79"/>
      <c r="D94" s="79"/>
      <c r="E94" s="79"/>
      <c r="F94" s="79"/>
      <c r="G94" s="79"/>
      <c r="H94" s="79"/>
      <c r="I94" s="79"/>
      <c r="J94" s="80"/>
    </row>
    <row r="95" ht="25.05" customHeight="1">
      <c r="A95" s="38">
        <v>44410</v>
      </c>
      <c r="B95" s="81">
        <v>15</v>
      </c>
      <c r="C95" t="s" s="41">
        <v>57</v>
      </c>
      <c r="D95" s="67"/>
      <c r="E95" s="40">
        <f>0.3*D95</f>
        <v>0</v>
      </c>
      <c r="F95" s="40">
        <f>D95-E95</f>
        <v>0</v>
      </c>
      <c r="G95" s="40">
        <f>D95/B95</f>
        <v>0</v>
      </c>
      <c r="H95" s="43"/>
      <c r="I95" s="58">
        <f>(D95-E95)*H95</f>
        <v>0</v>
      </c>
      <c r="J95" s="44"/>
    </row>
    <row r="96" ht="25.05" customHeight="1">
      <c r="A96" s="38">
        <v>44410</v>
      </c>
      <c r="B96" s="81">
        <v>5</v>
      </c>
      <c r="C96" t="s" s="41">
        <v>58</v>
      </c>
      <c r="D96" s="67"/>
      <c r="E96" s="40">
        <f>0.3*D96</f>
        <v>0</v>
      </c>
      <c r="F96" s="40">
        <f>D96-E96</f>
        <v>0</v>
      </c>
      <c r="G96" s="40">
        <f>D96/B96</f>
        <v>0</v>
      </c>
      <c r="H96" s="43"/>
      <c r="I96" s="58">
        <f>(D96-E96)*H96</f>
        <v>0</v>
      </c>
      <c r="J96" s="44"/>
    </row>
    <row r="97" ht="25.05" customHeight="1">
      <c r="A97" s="38">
        <v>44420</v>
      </c>
      <c r="B97" s="81">
        <v>15</v>
      </c>
      <c r="C97" t="s" s="41">
        <v>53</v>
      </c>
      <c r="D97" s="67"/>
      <c r="E97" s="40">
        <f>0.3*D97</f>
        <v>0</v>
      </c>
      <c r="F97" s="40">
        <f>D97-E97</f>
        <v>0</v>
      </c>
      <c r="G97" s="40">
        <f>D97/B97</f>
        <v>0</v>
      </c>
      <c r="H97" s="43"/>
      <c r="I97" s="58">
        <f>(D97-E97)*H97</f>
        <v>0</v>
      </c>
      <c r="J97" s="44"/>
    </row>
    <row r="98" ht="25.05" customHeight="1">
      <c r="A98" s="38">
        <v>44421</v>
      </c>
      <c r="B98" s="81">
        <v>7</v>
      </c>
      <c r="C98" t="s" s="41">
        <v>59</v>
      </c>
      <c r="D98" s="67"/>
      <c r="E98" s="40">
        <f>0.3*D98</f>
        <v>0</v>
      </c>
      <c r="F98" s="40">
        <f>D98-E98</f>
        <v>0</v>
      </c>
      <c r="G98" s="40">
        <f>D98/B98</f>
        <v>0</v>
      </c>
      <c r="H98" s="43"/>
      <c r="I98" s="58">
        <f>(D98-E98)*H98</f>
        <v>0</v>
      </c>
      <c r="J98" s="44"/>
    </row>
    <row r="99" ht="25.05" customHeight="1">
      <c r="A99" s="38">
        <v>44424</v>
      </c>
      <c r="B99" s="81">
        <v>2</v>
      </c>
      <c r="C99" t="s" s="41">
        <v>60</v>
      </c>
      <c r="D99" s="67"/>
      <c r="E99" s="40">
        <f>0.3*D99</f>
        <v>0</v>
      </c>
      <c r="F99" s="40">
        <f>D99-E99</f>
        <v>0</v>
      </c>
      <c r="G99" s="40">
        <f>D99/B99</f>
        <v>0</v>
      </c>
      <c r="H99" s="43"/>
      <c r="I99" s="58">
        <f>(D99-E99)*H99</f>
        <v>0</v>
      </c>
      <c r="J99" s="44"/>
    </row>
    <row r="100" ht="25.05" customHeight="1">
      <c r="A100" s="38">
        <v>44424</v>
      </c>
      <c r="B100" s="81">
        <v>5</v>
      </c>
      <c r="C100" t="s" s="41">
        <v>56</v>
      </c>
      <c r="D100" s="67"/>
      <c r="E100" s="40">
        <f>0.3*D100</f>
        <v>0</v>
      </c>
      <c r="F100" s="40">
        <f>D100-E100</f>
        <v>0</v>
      </c>
      <c r="G100" s="40">
        <f>D100/B100</f>
        <v>0</v>
      </c>
      <c r="H100" s="43"/>
      <c r="I100" s="58">
        <f>(D100-E100)*H100</f>
        <v>0</v>
      </c>
      <c r="J100" s="44">
        <f>D102*H100</f>
        <v>0</v>
      </c>
    </row>
    <row r="101" ht="25.05" customHeight="1">
      <c r="A101" s="45"/>
      <c r="B101" s="46"/>
      <c r="C101" s="47"/>
      <c r="D101" s="67"/>
      <c r="E101" s="47"/>
      <c r="F101" s="47"/>
      <c r="G101" s="47"/>
      <c r="H101" s="43"/>
      <c r="I101" s="58"/>
      <c r="J101" s="66">
        <f>E102*H100</f>
        <v>0</v>
      </c>
    </row>
    <row r="102" ht="25.05" customHeight="1">
      <c r="A102" s="45"/>
      <c r="B102" s="46"/>
      <c r="C102" s="47"/>
      <c r="D102" s="67">
        <f>SUM(D95:D100)</f>
        <v>0</v>
      </c>
      <c r="E102" s="67">
        <f>SUM(E95:E100)</f>
        <v>0</v>
      </c>
      <c r="F102" s="67">
        <f>D102-E102</f>
        <v>0</v>
      </c>
      <c r="G102" s="67"/>
      <c r="H102" s="43"/>
      <c r="I102" s="58">
        <f>SUM(I95:I100)</f>
        <v>0</v>
      </c>
      <c r="J102" s="44"/>
    </row>
    <row r="103" ht="25.05" customHeight="1">
      <c r="A103" s="45"/>
      <c r="B103" s="78">
        <v>44531</v>
      </c>
      <c r="C103" s="79"/>
      <c r="D103" s="79"/>
      <c r="E103" s="79"/>
      <c r="F103" s="79"/>
      <c r="G103" s="79"/>
      <c r="H103" s="79"/>
      <c r="I103" s="79"/>
      <c r="J103" s="80"/>
    </row>
    <row r="104" ht="25.05" customHeight="1">
      <c r="A104" s="82">
        <v>44543</v>
      </c>
      <c r="B104" s="81">
        <v>30</v>
      </c>
      <c r="C104" t="s" s="41">
        <v>53</v>
      </c>
      <c r="D104" s="67"/>
      <c r="E104" s="40">
        <f>0.3*D104</f>
        <v>0</v>
      </c>
      <c r="F104" s="40">
        <f>D104-E104</f>
        <v>0</v>
      </c>
      <c r="G104" s="40">
        <f>D104/B104</f>
        <v>0</v>
      </c>
      <c r="H104" s="43"/>
      <c r="I104" s="58">
        <f>(D104-E104)*H104</f>
        <v>0</v>
      </c>
      <c r="J104" s="44"/>
    </row>
    <row r="105" ht="25.05" customHeight="1">
      <c r="A105" s="82">
        <v>44540</v>
      </c>
      <c r="B105" s="81">
        <v>7</v>
      </c>
      <c r="C105" t="s" s="41">
        <v>61</v>
      </c>
      <c r="D105" s="67"/>
      <c r="E105" s="40">
        <f>0.3*D105</f>
        <v>0</v>
      </c>
      <c r="F105" s="40">
        <f>D105-E105</f>
        <v>0</v>
      </c>
      <c r="G105" s="40">
        <f>D105/B105</f>
        <v>0</v>
      </c>
      <c r="H105" s="43"/>
      <c r="I105" s="58">
        <f>(D105-E105)*H105</f>
        <v>0</v>
      </c>
      <c r="J105" s="44"/>
    </row>
    <row r="106" ht="25.05" customHeight="1">
      <c r="A106" s="82">
        <v>44545</v>
      </c>
      <c r="B106" s="81">
        <v>5</v>
      </c>
      <c r="C106" t="s" s="41">
        <v>56</v>
      </c>
      <c r="D106" s="67"/>
      <c r="E106" s="40">
        <f>0.3*D106</f>
        <v>0</v>
      </c>
      <c r="F106" s="40">
        <f>D106-E106</f>
        <v>0</v>
      </c>
      <c r="G106" s="40">
        <f>D106/B106</f>
        <v>0</v>
      </c>
      <c r="H106" s="43"/>
      <c r="I106" s="58">
        <f>(D106-E106)*H106</f>
        <v>0</v>
      </c>
      <c r="J106" s="44">
        <f>D108*H106</f>
        <v>0</v>
      </c>
    </row>
    <row r="107" ht="25.05" customHeight="1">
      <c r="A107" s="45"/>
      <c r="B107" s="46"/>
      <c r="C107" s="47"/>
      <c r="D107" s="67"/>
      <c r="E107" s="47"/>
      <c r="F107" s="47"/>
      <c r="G107" s="47"/>
      <c r="H107" s="43"/>
      <c r="I107" s="58"/>
      <c r="J107" s="66">
        <f>E108*H106</f>
        <v>0</v>
      </c>
    </row>
    <row r="108" ht="25.05" customHeight="1">
      <c r="A108" s="45"/>
      <c r="B108" s="46"/>
      <c r="C108" s="47"/>
      <c r="D108" s="67">
        <f>SUM(D104:D107)</f>
        <v>0</v>
      </c>
      <c r="E108" s="40">
        <f>SUM(E104:E107)</f>
        <v>0</v>
      </c>
      <c r="F108" s="40">
        <f>SUM(F104:F107)</f>
        <v>0</v>
      </c>
      <c r="G108" s="47"/>
      <c r="H108" s="43"/>
      <c r="I108" s="58">
        <f>SUM(I104:I107)</f>
        <v>0</v>
      </c>
      <c r="J108" s="44"/>
    </row>
    <row r="109" ht="25.05" customHeight="1">
      <c r="A109" s="45"/>
      <c r="B109" s="46"/>
      <c r="C109" s="47"/>
      <c r="D109" s="67"/>
      <c r="E109" s="47"/>
      <c r="F109" s="47"/>
      <c r="G109" s="47"/>
      <c r="H109" s="43"/>
      <c r="I109" s="58"/>
      <c r="J109" s="44"/>
    </row>
    <row r="110" ht="25.05" customHeight="1">
      <c r="A110" s="45"/>
      <c r="B110" s="46"/>
      <c r="C110" s="47"/>
      <c r="D110" s="67"/>
      <c r="E110" s="47"/>
      <c r="F110" s="47"/>
      <c r="G110" s="47"/>
      <c r="H110" s="43"/>
      <c r="I110" s="58"/>
      <c r="J110" s="44"/>
    </row>
    <row r="111" ht="25.05" customHeight="1">
      <c r="A111" t="s" s="49">
        <v>62</v>
      </c>
      <c r="B111" s="50"/>
      <c r="C111" s="51"/>
      <c r="D111" s="70">
        <f>D48+D39+D29+D55+D66+D75+D83+D93+D102+D13+D22+D108</f>
        <v>158.807</v>
      </c>
      <c r="E111" s="70">
        <f>E48+E39+E29+E55+E66+E75+E83+E93+E102+E13+E22+E108</f>
        <v>47.6421</v>
      </c>
      <c r="F111" s="70">
        <f>F66+F55+F48+F39+F29+F75+F83+F93+F102+F22+F13+F108</f>
        <v>111.1649</v>
      </c>
      <c r="G111" s="70"/>
      <c r="H111" s="53"/>
      <c r="I111" s="69">
        <f>I48+I39+I29+I55+I66+I75+I83+I93+I102+I22+I13+I108</f>
        <v>581.60738468</v>
      </c>
      <c r="J111" s="83">
        <f>J107+J101+J92+J82+J74+J65+J55+J47+J39+J29+J22+J13</f>
        <v>249.26030772</v>
      </c>
    </row>
  </sheetData>
  <mergeCells count="14">
    <mergeCell ref="A1:J1"/>
    <mergeCell ref="B4:J4"/>
    <mergeCell ref="B3:J3"/>
    <mergeCell ref="B14:J14"/>
    <mergeCell ref="B23:J23"/>
    <mergeCell ref="B30:J30"/>
    <mergeCell ref="B40:J40"/>
    <mergeCell ref="B49:J49"/>
    <mergeCell ref="B56:J56"/>
    <mergeCell ref="B67:J67"/>
    <mergeCell ref="B76:J76"/>
    <mergeCell ref="B84:J84"/>
    <mergeCell ref="B94:J94"/>
    <mergeCell ref="B103:J103"/>
  </mergeCells>
  <hyperlinks>
    <hyperlink ref="H2" r:id="rId1" location="" tooltip="" display="Valor do dólar"/>
  </hyperlinks>
  <pageMargins left="0.5" right="0.5" top="0.75" bottom="0.75" header="0.277778" footer="0.277778"/>
  <pageSetup firstPageNumber="1" fitToHeight="1" fitToWidth="1" scale="72" useFirstPageNumber="0" orientation="portrait" pageOrder="downThenOver"/>
  <headerFooter>
    <oddFooter>&amp;C&amp;"Helvetica Neue,Regular"&amp;12&amp;KFEFFFE&amp;P</oddFooter>
  </headerFooter>
</worksheet>
</file>

<file path=xl/worksheets/sheet6.xml><?xml version="1.0" encoding="utf-8"?>
<worksheet xmlns:r="http://schemas.openxmlformats.org/officeDocument/2006/relationships" xmlns="http://schemas.openxmlformats.org/spreadsheetml/2006/main">
  <dimension ref="A2:N6"/>
  <sheetViews>
    <sheetView workbookViewId="0" showGridLines="0" defaultGridColor="1"/>
  </sheetViews>
  <sheetFormatPr defaultColWidth="16.3333" defaultRowHeight="19.9" customHeight="1" outlineLevelRow="0" outlineLevelCol="0"/>
  <cols>
    <col min="1" max="14" width="16.3516" style="84" customWidth="1"/>
    <col min="15" max="16384" width="16.3516" style="84" customWidth="1"/>
  </cols>
  <sheetData>
    <row r="1" ht="33.45" customHeight="1">
      <c r="A1" t="s" s="7">
        <v>63</v>
      </c>
      <c r="B1" s="7"/>
      <c r="C1" s="7"/>
      <c r="D1" s="7"/>
      <c r="E1" s="7"/>
      <c r="F1" s="7"/>
      <c r="G1" s="7"/>
      <c r="H1" s="7"/>
      <c r="I1" s="7"/>
      <c r="J1" s="7"/>
      <c r="K1" s="7"/>
      <c r="L1" s="7"/>
      <c r="M1" s="7"/>
      <c r="N1" s="7"/>
    </row>
    <row r="2" ht="24.1" customHeight="1">
      <c r="A2" s="85"/>
      <c r="B2" s="86">
        <v>44197</v>
      </c>
      <c r="C2" s="86">
        <v>44228</v>
      </c>
      <c r="D2" s="86">
        <v>44256</v>
      </c>
      <c r="E2" s="86">
        <v>44287</v>
      </c>
      <c r="F2" s="86">
        <v>44317</v>
      </c>
      <c r="G2" s="86">
        <v>44348</v>
      </c>
      <c r="H2" s="86">
        <v>44378</v>
      </c>
      <c r="I2" s="86">
        <v>44409</v>
      </c>
      <c r="J2" s="86">
        <v>44440</v>
      </c>
      <c r="K2" s="86">
        <v>44470</v>
      </c>
      <c r="L2" s="86">
        <v>44501</v>
      </c>
      <c r="M2" s="86">
        <v>44531</v>
      </c>
      <c r="N2" t="s" s="87">
        <v>62</v>
      </c>
    </row>
    <row r="3" ht="24.1" customHeight="1">
      <c r="A3" s="88">
        <v>2020</v>
      </c>
      <c r="B3" s="89"/>
      <c r="C3" s="89"/>
      <c r="D3" s="89">
        <v>13.1413065</v>
      </c>
      <c r="E3" s="89">
        <v>37.8224385</v>
      </c>
      <c r="F3" s="89">
        <v>26.1655821</v>
      </c>
      <c r="G3" s="89">
        <v>22.2120745</v>
      </c>
      <c r="H3" s="89">
        <v>18.7379724</v>
      </c>
      <c r="I3" s="89">
        <v>19.735965</v>
      </c>
      <c r="J3" s="89">
        <v>28.5006878</v>
      </c>
      <c r="K3" s="89">
        <v>30.4522272</v>
      </c>
      <c r="L3" s="89">
        <v>20.725254</v>
      </c>
      <c r="M3" s="89">
        <v>24.3141184</v>
      </c>
      <c r="N3" s="90">
        <f>SUM(B3:M3)</f>
        <v>241.8076264</v>
      </c>
    </row>
    <row r="4" ht="24.1" customHeight="1">
      <c r="A4" s="88">
        <v>2021</v>
      </c>
      <c r="B4" s="89">
        <v>45.98</v>
      </c>
      <c r="C4" s="89">
        <v>26.15</v>
      </c>
      <c r="D4" s="89">
        <v>25.2418019</v>
      </c>
      <c r="E4" s="89">
        <v>63.399427</v>
      </c>
      <c r="F4" s="89">
        <v>43.0594024</v>
      </c>
      <c r="G4" s="89">
        <v>24.44391495</v>
      </c>
      <c r="H4" s="89">
        <v>58.7169324</v>
      </c>
      <c r="I4" s="89">
        <v>71.4629916</v>
      </c>
      <c r="J4" s="89">
        <v>28.9413488</v>
      </c>
      <c r="K4" s="89">
        <v>65.391823</v>
      </c>
      <c r="L4" s="89">
        <v>76.3819056</v>
      </c>
      <c r="M4" s="89">
        <v>32.1689648</v>
      </c>
      <c r="N4" s="90">
        <f>SUM(B4:M4)</f>
        <v>561.3385124500001</v>
      </c>
    </row>
    <row r="5" ht="24.1" customHeight="1">
      <c r="A5" s="88">
        <v>2022</v>
      </c>
      <c r="B5" s="89">
        <f>'BPM High Dividend-1 - Dividendo'!I13</f>
        <v>74.0116797</v>
      </c>
      <c r="C5" s="89">
        <f>'BPM High Dividend-1 - Dividendo'!I22</f>
        <v>82.63263329999999</v>
      </c>
      <c r="D5" s="89">
        <f>'BPM High Dividend-1 - Dividendo'!I29</f>
        <v>38.0555</v>
      </c>
      <c r="E5" s="89">
        <f>'BPM High Dividend-1 - Dividendo'!I39</f>
        <v>87.09533</v>
      </c>
      <c r="F5" s="89">
        <f>'BPM High Dividend-1 - Dividendo'!I48</f>
        <v>68.24733328000001</v>
      </c>
      <c r="G5" s="89">
        <v>33.21</v>
      </c>
      <c r="H5" s="89">
        <v>109.45</v>
      </c>
      <c r="I5" s="89">
        <v>78.18000000000001</v>
      </c>
      <c r="J5" s="89"/>
      <c r="K5" s="89"/>
      <c r="L5" s="89"/>
      <c r="M5" s="89"/>
      <c r="N5" s="90"/>
    </row>
    <row r="6" ht="24.1" customHeight="1">
      <c r="A6" s="91"/>
      <c r="B6" s="92">
        <f>B5/B4-1</f>
        <v>0.609649406263593</v>
      </c>
      <c r="C6" s="92">
        <f>C5/C4-1</f>
        <v>2.15994773613767</v>
      </c>
      <c r="D6" s="92">
        <f>D5/D4-1</f>
        <v>0.50763801058117</v>
      </c>
      <c r="E6" s="92">
        <f>E5/E4-1</f>
        <v>0.373755791199816</v>
      </c>
      <c r="F6" s="92">
        <f>F5/F4-1</f>
        <v>0.584957743863161</v>
      </c>
      <c r="G6" s="92">
        <f>G5/G4-1</f>
        <v>0.358620338351325</v>
      </c>
      <c r="H6" s="92">
        <f>H5/H4-1</f>
        <v>0.864027896661713</v>
      </c>
      <c r="I6" s="92">
        <f>I5/I4-1</f>
        <v>0.09399282411233401</v>
      </c>
      <c r="J6" s="92">
        <f>J5/J4-1</f>
        <v>-1</v>
      </c>
      <c r="K6" s="92">
        <f>K5/K4-1</f>
        <v>-1</v>
      </c>
      <c r="L6" s="92">
        <f>L5/L4-1</f>
        <v>-1</v>
      </c>
      <c r="M6" s="92">
        <f>M5/M4-1</f>
        <v>-1</v>
      </c>
      <c r="N6" s="93">
        <f>N5/N4-1</f>
        <v>-1</v>
      </c>
    </row>
  </sheetData>
  <mergeCells count="1">
    <mergeCell ref="A1:N1"/>
  </mergeCells>
  <pageMargins left="0.5" right="0.5" top="0.75" bottom="0.75" header="0.277778" footer="0.277778"/>
  <pageSetup firstPageNumber="1" fitToHeight="1" fitToWidth="1" scale="72" useFirstPageNumber="0" orientation="portrait" pageOrder="downThenOver"/>
  <headerFooter>
    <oddFooter>&amp;C&amp;"Helvetica Neue,Regular"&amp;12&amp;KFEFFFE&amp;P</oddFooter>
  </headerFooter>
</worksheet>
</file>

<file path=xl/worksheets/sheet7.xml><?xml version="1.0" encoding="utf-8"?>
<worksheet xmlns:r="http://schemas.openxmlformats.org/officeDocument/2006/relationships" xmlns="http://schemas.openxmlformats.org/spreadsheetml/2006/main">
  <dimension ref="A2:N6"/>
  <sheetViews>
    <sheetView workbookViewId="0" showGridLines="0" defaultGridColor="1"/>
  </sheetViews>
  <sheetFormatPr defaultColWidth="16.3333" defaultRowHeight="19.9" customHeight="1" outlineLevelRow="0" outlineLevelCol="0"/>
  <cols>
    <col min="1" max="14" width="16.3516" style="94" customWidth="1"/>
    <col min="15" max="16384" width="16.3516" style="94" customWidth="1"/>
  </cols>
  <sheetData>
    <row r="1" ht="33.45" customHeight="1">
      <c r="A1" t="s" s="7">
        <v>65</v>
      </c>
      <c r="B1" s="7"/>
      <c r="C1" s="7"/>
      <c r="D1" s="7"/>
      <c r="E1" s="7"/>
      <c r="F1" s="7"/>
      <c r="G1" s="7"/>
      <c r="H1" s="7"/>
      <c r="I1" s="7"/>
      <c r="J1" s="7"/>
      <c r="K1" s="7"/>
      <c r="L1" s="7"/>
      <c r="M1" s="7"/>
      <c r="N1" s="7"/>
    </row>
    <row r="2" ht="24.1" customHeight="1">
      <c r="A2" s="85"/>
      <c r="B2" s="86">
        <v>44197</v>
      </c>
      <c r="C2" s="86">
        <v>44228</v>
      </c>
      <c r="D2" s="86">
        <v>44256</v>
      </c>
      <c r="E2" s="86">
        <v>44287</v>
      </c>
      <c r="F2" s="86">
        <v>44317</v>
      </c>
      <c r="G2" s="86">
        <v>44348</v>
      </c>
      <c r="H2" s="86">
        <v>44378</v>
      </c>
      <c r="I2" s="86">
        <v>44409</v>
      </c>
      <c r="J2" s="86">
        <v>44440</v>
      </c>
      <c r="K2" s="86">
        <v>44470</v>
      </c>
      <c r="L2" s="86">
        <v>44501</v>
      </c>
      <c r="M2" s="86">
        <v>44531</v>
      </c>
      <c r="N2" t="s" s="87">
        <v>62</v>
      </c>
    </row>
    <row r="3" ht="24.1" customHeight="1">
      <c r="A3" s="88">
        <v>2020</v>
      </c>
      <c r="B3" s="95"/>
      <c r="C3" s="95"/>
      <c r="D3" s="96">
        <v>3.045</v>
      </c>
      <c r="E3" s="96">
        <v>7.987</v>
      </c>
      <c r="F3" s="96">
        <v>4.977</v>
      </c>
      <c r="G3" s="96">
        <v>3.815</v>
      </c>
      <c r="H3" s="96">
        <v>3.612</v>
      </c>
      <c r="I3" s="96">
        <v>3.69</v>
      </c>
      <c r="J3" s="96">
        <v>5.293</v>
      </c>
      <c r="K3" s="96">
        <v>5.776</v>
      </c>
      <c r="L3" s="96">
        <v>3.69</v>
      </c>
      <c r="M3" s="96">
        <v>4.433</v>
      </c>
      <c r="N3" s="90">
        <f>SUM(B3:M3)</f>
        <v>46.318</v>
      </c>
    </row>
    <row r="4" ht="24.1" customHeight="1">
      <c r="A4" s="88">
        <v>2021</v>
      </c>
      <c r="B4" s="95">
        <v>8.69</v>
      </c>
      <c r="C4" s="95">
        <v>5.13</v>
      </c>
      <c r="D4" s="95">
        <v>4.691</v>
      </c>
      <c r="E4" s="95">
        <v>11.263</v>
      </c>
      <c r="F4" s="95">
        <v>7.658</v>
      </c>
      <c r="G4" s="95">
        <v>4.641</v>
      </c>
      <c r="H4" s="95">
        <v>11.543</v>
      </c>
      <c r="I4" s="95">
        <v>14.014</v>
      </c>
      <c r="J4" s="95">
        <v>5.516</v>
      </c>
      <c r="K4" s="95">
        <v>12.439</v>
      </c>
      <c r="L4" s="95">
        <v>14.014</v>
      </c>
      <c r="M4" s="95">
        <v>5.936</v>
      </c>
      <c r="N4" s="90">
        <v>105.535</v>
      </c>
    </row>
    <row r="5" ht="24.1" customHeight="1">
      <c r="A5" s="88">
        <v>2022</v>
      </c>
      <c r="B5" s="95">
        <f>'BPM High Dividend-1 - Dividendo'!F13</f>
        <v>12.957</v>
      </c>
      <c r="C5" s="95">
        <f>'BPM High Dividend-1 - Dividendo'!F22</f>
        <v>14.931</v>
      </c>
      <c r="D5" s="95">
        <f>'BPM High Dividend-1 - Dividendo'!F29</f>
        <v>7.336</v>
      </c>
      <c r="E5" s="95">
        <f>'BPM High Dividend-1 - Dividendo'!F39</f>
        <v>16.975</v>
      </c>
      <c r="F5" s="95">
        <f>'BPM High Dividend-1 - Dividendo'!F48</f>
        <v>14.4739</v>
      </c>
      <c r="G5" s="95">
        <v>6.5</v>
      </c>
      <c r="H5" s="95">
        <v>21.41</v>
      </c>
      <c r="I5" s="95">
        <v>14.48</v>
      </c>
      <c r="J5" s="95"/>
      <c r="K5" s="95"/>
      <c r="L5" s="95"/>
      <c r="M5" s="95"/>
      <c r="N5" s="90"/>
    </row>
    <row r="6" ht="24.1" customHeight="1">
      <c r="A6" s="91"/>
      <c r="B6" s="92">
        <f>B5/B4-1</f>
        <v>0.49102416570771</v>
      </c>
      <c r="C6" s="92">
        <f>C5/C4-1</f>
        <v>1.91052631578947</v>
      </c>
      <c r="D6" s="92">
        <f>D5/D4-1</f>
        <v>0.563845661905777</v>
      </c>
      <c r="E6" s="92">
        <f>E5/E4-1</f>
        <v>0.507147296457427</v>
      </c>
      <c r="F6" s="92">
        <f>F5/F4-1</f>
        <v>0.890036563071298</v>
      </c>
      <c r="G6" s="92">
        <f>G5/G4-1</f>
        <v>0.400560224089636</v>
      </c>
      <c r="H6" s="92">
        <f>H5/H4-1</f>
        <v>0.854803777180975</v>
      </c>
      <c r="I6" s="92">
        <f>I5/I4-1</f>
        <v>0.0332524618238904</v>
      </c>
      <c r="J6" s="92">
        <f>J5/J4-1</f>
        <v>-1</v>
      </c>
      <c r="K6" s="92">
        <f>K5/K4-1</f>
        <v>-1</v>
      </c>
      <c r="L6" s="92">
        <f>L5/L4-1</f>
        <v>-1</v>
      </c>
      <c r="M6" s="92">
        <f>M5/M4-1</f>
        <v>-1</v>
      </c>
      <c r="N6" s="93">
        <f>N5/N4-1</f>
        <v>-1</v>
      </c>
    </row>
  </sheetData>
  <mergeCells count="1">
    <mergeCell ref="A1:N1"/>
  </mergeCells>
  <pageMargins left="0.5" right="0.5" top="0.75" bottom="0.75" header="0.277778" footer="0.277778"/>
  <pageSetup firstPageNumber="1" fitToHeight="1" fitToWidth="1" scale="72" useFirstPageNumber="0" orientation="portrait" pageOrder="downThenOver"/>
  <headerFooter>
    <oddFooter>&amp;C&amp;"Helvetica Neue,Regular"&amp;12&amp;KFEFFFE&amp;P</oddFooter>
  </headerFooter>
</worksheet>
</file>

<file path=xl/worksheets/sheet8.xml><?xml version="1.0" encoding="utf-8"?>
<worksheet xmlns:r="http://schemas.openxmlformats.org/officeDocument/2006/relationships" xmlns="http://schemas.openxmlformats.org/spreadsheetml/2006/main">
  <dimension ref="A2:M9"/>
  <sheetViews>
    <sheetView workbookViewId="0" showGridLines="0" defaultGridColor="1"/>
  </sheetViews>
  <sheetFormatPr defaultColWidth="16.3333" defaultRowHeight="19.9" customHeight="1" outlineLevelRow="0" outlineLevelCol="0"/>
  <cols>
    <col min="1" max="1" width="16.3516" style="97" customWidth="1"/>
    <col min="2" max="3" width="19.2422" style="97" customWidth="1"/>
    <col min="4" max="4" width="18.8516" style="97" customWidth="1"/>
    <col min="5" max="5" width="19.6328" style="97" customWidth="1"/>
    <col min="6" max="6" width="19.1875" style="97" customWidth="1"/>
    <col min="7" max="7" width="19.4219" style="97" customWidth="1"/>
    <col min="8" max="8" width="19.4609" style="97" customWidth="1"/>
    <col min="9" max="9" width="19.2266" style="97" customWidth="1"/>
    <col min="10" max="10" width="19.4922" style="97" customWidth="1"/>
    <col min="11" max="11" width="19.3047" style="97" customWidth="1"/>
    <col min="12" max="12" width="19.4453" style="97" customWidth="1"/>
    <col min="13" max="13" width="19.3047" style="97" customWidth="1"/>
    <col min="14" max="16384" width="16.3516" style="97" customWidth="1"/>
  </cols>
  <sheetData>
    <row r="1" ht="33.45" customHeight="1">
      <c r="A1" t="s" s="7">
        <v>67</v>
      </c>
      <c r="B1" s="7"/>
      <c r="C1" s="7"/>
      <c r="D1" s="7"/>
      <c r="E1" s="7"/>
      <c r="F1" s="7"/>
      <c r="G1" s="7"/>
      <c r="H1" s="7"/>
      <c r="I1" s="7"/>
      <c r="J1" s="7"/>
      <c r="K1" s="7"/>
      <c r="L1" s="7"/>
      <c r="M1" s="7"/>
    </row>
    <row r="2" ht="24.1" customHeight="1">
      <c r="A2" s="85"/>
      <c r="B2" s="86">
        <v>44197</v>
      </c>
      <c r="C2" s="86">
        <v>44228</v>
      </c>
      <c r="D2" s="86">
        <v>44256</v>
      </c>
      <c r="E2" s="86">
        <v>44287</v>
      </c>
      <c r="F2" s="86">
        <v>44317</v>
      </c>
      <c r="G2" s="86">
        <v>44348</v>
      </c>
      <c r="H2" s="86">
        <v>44378</v>
      </c>
      <c r="I2" s="86">
        <v>44409</v>
      </c>
      <c r="J2" s="86">
        <v>44440</v>
      </c>
      <c r="K2" s="86">
        <v>44470</v>
      </c>
      <c r="L2" s="86">
        <v>44501</v>
      </c>
      <c r="M2" s="98">
        <v>44531</v>
      </c>
    </row>
    <row r="3" ht="33.9" customHeight="1">
      <c r="A3" s="88">
        <v>2020</v>
      </c>
      <c r="B3" s="99">
        <v>686.8</v>
      </c>
      <c r="C3" s="99">
        <v>792</v>
      </c>
      <c r="D3" s="100">
        <v>772.55</v>
      </c>
      <c r="E3" s="100">
        <v>1004.51</v>
      </c>
      <c r="F3" s="100">
        <v>1133.98</v>
      </c>
      <c r="G3" s="100">
        <v>1250.58</v>
      </c>
      <c r="H3" s="100">
        <v>1317.37</v>
      </c>
      <c r="I3" s="100">
        <v>1441.24</v>
      </c>
      <c r="J3" s="100">
        <v>1425.85</v>
      </c>
      <c r="K3" s="100">
        <v>1447.36</v>
      </c>
      <c r="L3" s="100">
        <v>1587.35</v>
      </c>
      <c r="M3" s="101">
        <v>1620.58</v>
      </c>
    </row>
    <row r="4" ht="29.8" customHeight="1">
      <c r="A4" s="102"/>
      <c r="B4" s="103"/>
      <c r="C4" s="104">
        <f>C3/B3-1</f>
        <v>0.153174140943506</v>
      </c>
      <c r="D4" s="104">
        <f>D3/B3-1</f>
        <v>0.124854397204426</v>
      </c>
      <c r="E4" s="104">
        <f>E3/B3-1</f>
        <v>0.462594641817123</v>
      </c>
      <c r="F4" s="104">
        <f>F3/B3-1</f>
        <v>0.65110658124636</v>
      </c>
      <c r="G4" s="104">
        <f>G3/B3-1</f>
        <v>0.820879440885265</v>
      </c>
      <c r="H4" s="104">
        <f>H3/B3-1</f>
        <v>0.918127548048923</v>
      </c>
      <c r="I4" s="104">
        <f>I3/B3-1</f>
        <v>1.09848573092603</v>
      </c>
      <c r="J4" s="104">
        <f>J3/B3-1</f>
        <v>1.07607746068725</v>
      </c>
      <c r="K4" s="104">
        <f>K3/B3-1</f>
        <v>1.10739662201514</v>
      </c>
      <c r="L4" s="104">
        <f>L3/B3-1</f>
        <v>1.31122597553873</v>
      </c>
      <c r="M4" s="105">
        <f>M3/B3-1</f>
        <v>1.35960978450786</v>
      </c>
    </row>
    <row r="5" ht="36.8" customHeight="1">
      <c r="A5" s="88">
        <v>2021</v>
      </c>
      <c r="B5" s="99">
        <v>2159.76</v>
      </c>
      <c r="C5" s="99">
        <v>2393.33</v>
      </c>
      <c r="D5" s="100">
        <v>2773.85</v>
      </c>
      <c r="E5" s="100">
        <v>2877.64</v>
      </c>
      <c r="F5" s="100">
        <v>3181.18</v>
      </c>
      <c r="G5" s="100">
        <v>3210.61</v>
      </c>
      <c r="H5" s="100">
        <v>3145.71</v>
      </c>
      <c r="I5" s="100">
        <v>3433.61</v>
      </c>
      <c r="J5" s="100">
        <v>3438.39</v>
      </c>
      <c r="K5" s="100">
        <v>3496.92</v>
      </c>
      <c r="L5" s="100">
        <v>3515.54</v>
      </c>
      <c r="M5" s="101">
        <v>3764.29</v>
      </c>
    </row>
    <row r="6" ht="33.75" customHeight="1">
      <c r="A6" s="106"/>
      <c r="B6" s="104">
        <f>B5/M3-1</f>
        <v>0.332708042799492</v>
      </c>
      <c r="C6" s="104">
        <f>C5/B5-1</f>
        <v>0.108146275512094</v>
      </c>
      <c r="D6" s="104">
        <f>D5/B5-1</f>
        <v>0.284332518427973</v>
      </c>
      <c r="E6" s="104">
        <f>E5/B5-1</f>
        <v>0.332388783938956</v>
      </c>
      <c r="F6" s="104">
        <f>F5/B5-1</f>
        <v>0.472932177649368</v>
      </c>
      <c r="G6" s="104">
        <f>G5/B5-1</f>
        <v>0.486558691706486</v>
      </c>
      <c r="H6" s="104">
        <f>H5/B5-1</f>
        <v>0.45650905656184</v>
      </c>
      <c r="I6" s="104">
        <f>I5/B5-1</f>
        <v>0.589810904915361</v>
      </c>
      <c r="J6" s="104">
        <f>J5/B5-1</f>
        <v>0.592024113790421</v>
      </c>
      <c r="K6" s="104">
        <f>K5/B5-1</f>
        <v>0.619124347149683</v>
      </c>
      <c r="L6" s="104">
        <f>L5/B5-1</f>
        <v>0.62774567544542</v>
      </c>
      <c r="M6" s="105">
        <f>M5/B5-1</f>
        <v>0.742920509686261</v>
      </c>
    </row>
    <row r="7" ht="33.75" customHeight="1">
      <c r="A7" s="88">
        <v>2022</v>
      </c>
      <c r="B7" s="99">
        <f>'BPM High Dividend-1 - Acompanha'!H22</f>
        <v>4030.12</v>
      </c>
      <c r="C7" s="100">
        <v>4318.98</v>
      </c>
      <c r="D7" s="100">
        <v>4634.84</v>
      </c>
      <c r="E7" s="100">
        <v>4408.14</v>
      </c>
      <c r="F7" s="100">
        <v>4820.29</v>
      </c>
      <c r="G7" s="100">
        <v>4486.2</v>
      </c>
      <c r="H7" s="100">
        <v>4894.15</v>
      </c>
      <c r="I7" s="100">
        <v>4678.14</v>
      </c>
      <c r="J7" s="100"/>
      <c r="K7" s="100"/>
      <c r="L7" s="100"/>
      <c r="M7" s="101"/>
    </row>
    <row r="8" ht="33.75" customHeight="1">
      <c r="A8" s="106"/>
      <c r="B8" s="104">
        <f>B7/M5-1</f>
        <v>0.07061889493104941</v>
      </c>
      <c r="C8" s="104">
        <f>C7/B7-1</f>
        <v>0.0716752851031731</v>
      </c>
      <c r="D8" s="104">
        <f>D7/B7-1</f>
        <v>0.150050122576995</v>
      </c>
      <c r="E8" s="104">
        <f>E7/B7-1</f>
        <v>0.0937986958204718</v>
      </c>
      <c r="F8" s="104">
        <f>F7/B7-1</f>
        <v>0.196066122100583</v>
      </c>
      <c r="G8" s="104">
        <f>G7/B7-1</f>
        <v>0.113167846118726</v>
      </c>
      <c r="H8" s="104">
        <f>H7/B7-1</f>
        <v>0.214393119807847</v>
      </c>
      <c r="I8" s="104">
        <f>I7/B7-1</f>
        <v>0.160794219526962</v>
      </c>
      <c r="J8" s="104"/>
      <c r="K8" s="104"/>
      <c r="L8" s="104"/>
      <c r="M8" s="105"/>
    </row>
    <row r="9" ht="33.75" customHeight="1">
      <c r="A9" s="91"/>
      <c r="B9" s="107"/>
      <c r="C9" s="108">
        <f>C7/B3-1</f>
        <v>5.28855562026791</v>
      </c>
      <c r="D9" s="108">
        <f>D7/B3-1</f>
        <v>5.74845661036692</v>
      </c>
      <c r="E9" s="108">
        <f>E7/B3-1</f>
        <v>5.4183750728014</v>
      </c>
      <c r="F9" s="108">
        <f>F7/B3-1</f>
        <v>6.0184769947583</v>
      </c>
      <c r="G9" s="108">
        <f>G7/B3-1</f>
        <v>5.53203261502621</v>
      </c>
      <c r="H9" s="108">
        <f>H7/B3-1</f>
        <v>6.12601921956902</v>
      </c>
      <c r="I9" s="108">
        <f>I7/B3-1</f>
        <v>5.81150262085032</v>
      </c>
      <c r="J9" s="108"/>
      <c r="K9" s="108"/>
      <c r="L9" s="108"/>
      <c r="M9" s="109">
        <f>M5/B3-1</f>
        <v>4.48091147350029</v>
      </c>
    </row>
  </sheetData>
  <mergeCells count="1">
    <mergeCell ref="A1:M1"/>
  </mergeCells>
  <pageMargins left="0.5" right="0.5" top="0.75" bottom="0.75" header="0.277778" footer="0.277778"/>
  <pageSetup firstPageNumber="1" fitToHeight="1" fitToWidth="1" scale="72" useFirstPageNumber="0" orientation="portrait" pageOrder="downThenOver"/>
  <headerFooter>
    <oddFooter>&amp;C&amp;"Helvetica Neue,Regular"&amp;12&amp;KFEFFFE&amp;P</oddFooter>
  </headerFooter>
</worksheet>
</file>

<file path=xl/worksheets/sheet9.xml><?xml version="1.0" encoding="utf-8"?>
<worksheet xmlns:r="http://schemas.openxmlformats.org/officeDocument/2006/relationships" xmlns="http://schemas.openxmlformats.org/spreadsheetml/2006/main">
  <dimension ref="A2:F1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6" width="16.3516" style="110" customWidth="1"/>
    <col min="7" max="16384" width="16.3516" style="110" customWidth="1"/>
  </cols>
  <sheetData>
    <row r="1" ht="33.45" customHeight="1">
      <c r="A1" t="s" s="7">
        <v>69</v>
      </c>
      <c r="B1" s="7"/>
      <c r="C1" s="7"/>
      <c r="D1" s="7"/>
      <c r="E1" s="7"/>
      <c r="F1" s="7"/>
    </row>
    <row r="2" ht="42.3" customHeight="1">
      <c r="A2" t="s" s="8">
        <v>7</v>
      </c>
      <c r="B2" t="s" s="9">
        <v>71</v>
      </c>
      <c r="C2" t="s" s="9">
        <v>72</v>
      </c>
      <c r="D2" t="s" s="9">
        <v>73</v>
      </c>
      <c r="E2" t="s" s="9">
        <v>74</v>
      </c>
      <c r="F2" t="s" s="10">
        <v>75</v>
      </c>
    </row>
    <row r="3" ht="25.3" customHeight="1">
      <c r="A3" s="111">
        <v>2020</v>
      </c>
      <c r="B3" s="112"/>
      <c r="C3" s="113">
        <v>219.74</v>
      </c>
      <c r="D3" s="113">
        <v>219.74</v>
      </c>
      <c r="E3" s="113"/>
      <c r="F3" s="114"/>
    </row>
    <row r="4" ht="25.05" customHeight="1">
      <c r="A4" s="115">
        <v>43831</v>
      </c>
      <c r="B4" s="116">
        <v>115</v>
      </c>
      <c r="C4" s="117">
        <f>'BPM High Dividend-1 - Dividendo'!F13</f>
        <v>12.957</v>
      </c>
      <c r="D4" s="117">
        <f>C4+D3</f>
        <v>232.697</v>
      </c>
      <c r="E4" s="117"/>
      <c r="F4" s="118"/>
    </row>
    <row r="5" ht="25.05" customHeight="1">
      <c r="A5" s="115">
        <v>43862</v>
      </c>
      <c r="B5" s="116">
        <v>115</v>
      </c>
      <c r="C5" s="117">
        <f>'BPM High Dividend-1 - Dividendo'!F22</f>
        <v>14.931</v>
      </c>
      <c r="D5" s="117">
        <f>C5+D4</f>
        <v>247.628</v>
      </c>
      <c r="E5" s="117"/>
      <c r="F5" s="118"/>
    </row>
    <row r="6" ht="25.05" customHeight="1">
      <c r="A6" s="115">
        <v>43891</v>
      </c>
      <c r="B6" s="116">
        <v>115</v>
      </c>
      <c r="C6" s="117">
        <f>'BPM High Dividend-1 - Dividendo'!F29</f>
        <v>7.336</v>
      </c>
      <c r="D6" s="117">
        <f>C6+D5</f>
        <v>254.964</v>
      </c>
      <c r="E6" s="117"/>
      <c r="F6" s="118"/>
    </row>
    <row r="7" ht="25.05" customHeight="1">
      <c r="A7" s="115">
        <v>43922</v>
      </c>
      <c r="B7" s="116">
        <v>115</v>
      </c>
      <c r="C7" s="117">
        <f>'BPM High Dividend-1 - Dividendo'!F39</f>
        <v>16.975</v>
      </c>
      <c r="D7" s="117">
        <f>C7+D6</f>
        <v>271.939</v>
      </c>
      <c r="E7" s="117"/>
      <c r="F7" s="118"/>
    </row>
    <row r="8" ht="25.05" customHeight="1">
      <c r="A8" s="115">
        <v>43952</v>
      </c>
      <c r="B8" s="116">
        <v>230</v>
      </c>
      <c r="C8" s="117">
        <f>'BPM High Dividend-1 - Dividendo'!F48</f>
        <v>14.4739</v>
      </c>
      <c r="D8" s="117">
        <f>C8+D7</f>
        <v>286.4129</v>
      </c>
      <c r="E8" s="117"/>
      <c r="F8" s="118"/>
    </row>
    <row r="9" ht="25.05" customHeight="1">
      <c r="A9" s="115">
        <v>43983</v>
      </c>
      <c r="B9" s="116">
        <v>0</v>
      </c>
      <c r="C9" s="117">
        <f>'BPM High Dividend-1 - Dividendo'!F55</f>
        <v>8.603</v>
      </c>
      <c r="D9" s="117">
        <f>C9+D8</f>
        <v>295.0159</v>
      </c>
      <c r="E9" s="119"/>
      <c r="F9" s="118"/>
    </row>
    <row r="10" ht="25.05" customHeight="1">
      <c r="A10" s="115">
        <v>44013</v>
      </c>
      <c r="B10" s="116">
        <v>115</v>
      </c>
      <c r="C10" s="117">
        <f>'BPM High Dividend-1 - Dividendo'!F66</f>
        <v>21.413</v>
      </c>
      <c r="D10" s="117">
        <f>C10+D9</f>
        <v>316.4289</v>
      </c>
      <c r="E10" s="117"/>
      <c r="F10" s="118"/>
    </row>
    <row r="11" ht="25.05" customHeight="1">
      <c r="A11" s="115">
        <v>44044</v>
      </c>
      <c r="B11" s="116">
        <v>115</v>
      </c>
      <c r="C11" s="117">
        <f>'BPM High Dividend-1 - Dividendo'!F75</f>
        <v>14.476</v>
      </c>
      <c r="D11" s="117">
        <f>C11+D10</f>
        <v>330.9049</v>
      </c>
      <c r="E11" s="117"/>
      <c r="F11" s="118"/>
    </row>
    <row r="12" ht="25.05" customHeight="1">
      <c r="A12" s="115">
        <v>44075</v>
      </c>
      <c r="B12" s="116"/>
      <c r="C12" s="117">
        <f>'BPM High Dividend-1 - Dividendo'!F83</f>
        <v>0</v>
      </c>
      <c r="D12" s="117">
        <f>C12+D11</f>
        <v>330.9049</v>
      </c>
      <c r="E12" s="117"/>
      <c r="F12" s="118"/>
    </row>
    <row r="13" ht="25.05" customHeight="1">
      <c r="A13" s="115">
        <v>44105</v>
      </c>
      <c r="B13" s="116"/>
      <c r="C13" s="117">
        <f>'BPM High Dividend-1 - Dividendo'!F93</f>
        <v>0</v>
      </c>
      <c r="D13" s="117">
        <f>C13+D12</f>
        <v>330.9049</v>
      </c>
      <c r="E13" s="117"/>
      <c r="F13" s="118"/>
    </row>
    <row r="14" ht="25.05" customHeight="1">
      <c r="A14" s="115">
        <v>44136</v>
      </c>
      <c r="B14" s="116"/>
      <c r="C14" s="117">
        <f>'BPM High Dividend-1 - Dividendo'!F102</f>
        <v>0</v>
      </c>
      <c r="D14" s="117">
        <f>C14+D13</f>
        <v>330.9049</v>
      </c>
      <c r="E14" s="117"/>
      <c r="F14" s="118"/>
    </row>
    <row r="15" ht="25.05" customHeight="1">
      <c r="A15" s="115">
        <v>44896</v>
      </c>
      <c r="B15" s="116"/>
      <c r="C15" s="117">
        <f>'BPM High Dividend-1 - Dividendo'!F108</f>
        <v>0</v>
      </c>
      <c r="D15" s="117">
        <f>C15+D14</f>
        <v>330.9049</v>
      </c>
      <c r="E15" s="120"/>
      <c r="F15" s="121"/>
    </row>
    <row r="16" ht="25.05" customHeight="1">
      <c r="A16" s="21"/>
      <c r="B16" s="116"/>
      <c r="C16" s="117"/>
      <c r="D16" s="79"/>
      <c r="E16" s="120"/>
      <c r="F16" s="121"/>
    </row>
    <row r="17" ht="25.05" customHeight="1">
      <c r="A17" t="s" s="122">
        <v>12</v>
      </c>
      <c r="B17" s="116">
        <f>SUM(B4:B15)</f>
        <v>920</v>
      </c>
      <c r="C17" s="117">
        <f>SUM(C4:C16)</f>
        <v>111.1649</v>
      </c>
      <c r="D17" s="117">
        <f>C16+D15</f>
        <v>330.9049</v>
      </c>
      <c r="E17" s="117"/>
      <c r="F17" s="118"/>
    </row>
    <row r="18" ht="25.05" customHeight="1">
      <c r="A18" s="123"/>
      <c r="B18" s="124">
        <f>1-C18</f>
        <v>0.879168586956522</v>
      </c>
      <c r="C18" s="125">
        <f>C17/B17</f>
        <v>0.120831413043478</v>
      </c>
      <c r="D18" s="126"/>
      <c r="E18" s="126"/>
      <c r="F18" s="127"/>
    </row>
  </sheetData>
  <mergeCells count="1">
    <mergeCell ref="A1:F1"/>
  </mergeCells>
  <pageMargins left="0.5" right="0.5" top="0.75" bottom="0.75" header="0.277778" footer="0.277778"/>
  <pageSetup firstPageNumber="1" fitToHeight="1" fitToWidth="1" scale="72" useFirstPageNumber="0" orientation="portrait" pageOrder="downThenOver"/>
  <headerFooter>
    <oddFooter>&amp;C&amp;"Helvetica Neue,Regular"&amp;12&amp;KFEFFFE&amp;P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